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6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Rules" sheetId="2" state="visible" r:id="rId4"/>
    <sheet name="Position sizer" sheetId="3" state="visible" r:id="rId5"/>
    <sheet name="Open positions" sheetId="4" state="visible" r:id="rId6"/>
    <sheet name="Daily log" sheetId="5" state="visible" r:id="rId7"/>
    <sheet name="Summary" sheetId="6" state="visible" r:id="rId8"/>
    <sheet name="Example Rules" sheetId="7" state="visible" r:id="rId9"/>
    <sheet name="Example Position sizer" sheetId="8" state="visible" r:id="rId10"/>
    <sheet name="Example Open positions" sheetId="9" state="visible" r:id="rId11"/>
    <sheet name="Example Daily log" sheetId="10" state="visible" r:id="rId12"/>
    <sheet name="Example Summary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<sst xmlns="http://schemas.openxmlformats.org/spreadsheetml/2006/main" count="536" uniqueCount="249">
  <si>
    <t xml:space="preserve">Trading risk management spreadsheet</t>
  </si>
  <si>
    <t xml:space="preserve">becoin.net free template · v1.0, 3 Nov 2026 · no macros · Excel 2016+, Google Sheets, LibreOffice</t>
  </si>
  <si>
    <t xml:space="preserve">How to use it</t>
  </si>
  <si>
    <t xml:space="preserve">1. Rules: type your account size and your own limits: risk % per trade, max daily loss %, max weekly loss %,</t>
  </si>
  <si>
    <t xml:space="preserve">   max open risk (heat) %, max open positions, the drawdown from peak that cuts size, and the size-cut factor.</t>
  </si>
  <si>
    <t xml:space="preserve">2. Position sizer: before a trade, pick stock, forex or futures, the side, entry and stop. It returns the size,</t>
  </si>
  <si>
    <t xml:space="preserve">   rounded down, the actual $ risk, the notional value, the 1R/2R/3R targets and whether the trade breaks the heat limit.</t>
  </si>
  <si>
    <t xml:space="preserve">3. Open positions: list every open trade with its current stop. Total heat vs your limit shows OK or OVER.</t>
  </si>
  <si>
    <t xml:space="preserve">   Closed trades (columns M-X, optional): entry, initial stop, exit and size give each trade's R multiple.</t>
  </si>
  <si>
    <t xml:space="preserve">4. Daily log: one row per trading day with the realized P/L (and any deposit or withdrawal). It chains equity,</t>
  </si>
  <si>
    <t xml:space="preserve">   flags STOP days (daily and rolling 7-day limits), tracks the equity peak and drawdown, and sets next day's size multiplier.</t>
  </si>
  <si>
    <t xml:space="preserve">5. Summary: current heat, drawdown and size multiplier, days stopped out, max drawdown, R-multiple statistics and two charts.</t>
  </si>
  <si>
    <t xml:space="preserve">6. The Example tabs show the same sheets filled with fictional data from 3 Aug to 30 Oct 2026.</t>
  </si>
  <si>
    <t xml:space="preserve">How the maths works</t>
  </si>
  <si>
    <t xml:space="preserve">Risk budget = current equity x risk % x size multiplier. Size = risk budget / (|entry - stop| x point value), rounded down.</t>
  </si>
  <si>
    <t xml:space="preserve">Point value = $ per 1.0 price move for one share (1), one unit of a USD-quoted forex pair (1) or one futures contract (e.g. MES $5).</t>
  </si>
  <si>
    <t xml:space="preserve">Heat = sum over open positions of (entry - stop) x size x point value for longs, (stop - entry) x ... for shorts, 0 once the stop is past entry.</t>
  </si>
  <si>
    <t xml:space="preserve">Day P/L % = realized P/L / start-of-day equity. STOP when it is at or below -max daily loss %.</t>
  </si>
  <si>
    <t xml:space="preserve">Rolling 7-day % = P/L of the last 7 calendar days / equity at the start of that window. STOP at or below -max weekly loss %.</t>
  </si>
  <si>
    <t xml:space="preserve">Drawdown = 1 - end equity / equity peak. At or beyond the drawdown line, next day's multiplier = size-cut factor; otherwise 1.</t>
  </si>
  <si>
    <t xml:space="preserve">R multiple = trade P/L / initial risk (entry to initial stop).</t>
  </si>
  <si>
    <t xml:space="preserve">Colour key</t>
  </si>
  <si>
    <t xml:space="preserve">Yellow cells: you type. Grey: formulas, leave alone. Red: STOP, OVER or a row that needs a fix. Green: OK. Amber: reduced size.</t>
  </si>
  <si>
    <t xml:space="preserve">Things to know (sources linked on the template page)</t>
  </si>
  <si>
    <t xml:space="preserve">A stop order becomes a market order when triggered; the fill can be worse than the stop price (SEC Investor.gov). Real losses can exceed the planned risk.</t>
  </si>
  <si>
    <t xml:space="preserve">Futures leverage: CFTC's required risk disclosure says you may lose more than you deposit.</t>
  </si>
  <si>
    <t xml:space="preserve">FINRA replaced the pattern day trader rules ($25,000 minimum) with intraday margin standards effective 4 June 2026,</t>
  </si>
  <si>
    <t xml:space="preserve">with a phase-in to 20 October 2027; ask your broker which rules apply to your account.</t>
  </si>
  <si>
    <t xml:space="preserve">Limits</t>
  </si>
  <si>
    <t xml:space="preserve">One currency. No live prices: you type entries, stops and P/L. Heat is measured from entry to stop, not from the current price.</t>
  </si>
  <si>
    <t xml:space="preserve">Forex: point value 1 fits pairs quoted in USD; for other pairs type the USD value of a 1.0 move per unit (for USD/JPY about 1/price).</t>
  </si>
  <si>
    <t xml:space="preserve">Fees, slippage and gaps are not modelled in the sizer.</t>
  </si>
  <si>
    <t xml:space="preserve">Example data is fictional. Educational template only, not financial advice.</t>
  </si>
  <si>
    <t xml:space="preserve">Rules - trading risk management spreadsheet</t>
  </si>
  <si>
    <t xml:space="preserve">Type your limits in the yellow cells. Percentages: type 1% (or 0.01). Every other tab reads these cells. Live values below update from the Daily log.</t>
  </si>
  <si>
    <t xml:space="preserve">Rule</t>
  </si>
  <si>
    <t xml:space="preserve">Your setting</t>
  </si>
  <si>
    <t xml:space="preserve">What it does</t>
  </si>
  <si>
    <t xml:space="preserve">Account size (starting equity)</t>
  </si>
  <si>
    <t xml:space="preserve">Equity on the first Daily log row. Later rows chain from it.</t>
  </si>
  <si>
    <t xml:space="preserve">Risk per trade (% of current equity)</t>
  </si>
  <si>
    <t xml:space="preserve">Risk budget per trade = current equity x this % x size multiplier.</t>
  </si>
  <si>
    <t xml:space="preserve">Max daily loss (% of start-of-day equity)</t>
  </si>
  <si>
    <t xml:space="preserve">A day at or below -this % gets a STOP flag on the Daily log.</t>
  </si>
  <si>
    <t xml:space="preserve">Max weekly loss (rolling 7 calendar days)</t>
  </si>
  <si>
    <t xml:space="preserve">Sum of P/L over the last 7 calendar days vs equity at the window start.</t>
  </si>
  <si>
    <t xml:space="preserve">Max open risk, 'heat' (% of current equity)</t>
  </si>
  <si>
    <t xml:space="preserve">Total $ at risk to all open stops. Above it: OVER.</t>
  </si>
  <si>
    <t xml:space="preserve">Max open positions</t>
  </si>
  <si>
    <t xml:space="preserve">More open positions than this: OVER.</t>
  </si>
  <si>
    <t xml:space="preserve">Drawdown from equity peak that cuts size</t>
  </si>
  <si>
    <t xml:space="preserve">When end-of-day equity is this far below its peak, next day's size is cut.</t>
  </si>
  <si>
    <t xml:space="preserve">Size-cut factor (0.5 = half size)</t>
  </si>
  <si>
    <t xml:space="preserve">Multiplier used while the drawdown is at or beyond the line above.</t>
  </si>
  <si>
    <t xml:space="preserve">Live values (formulas, do not type)</t>
  </si>
  <si>
    <t xml:space="preserve">Value</t>
  </si>
  <si>
    <t xml:space="preserve">How it is worked out</t>
  </si>
  <si>
    <t xml:space="preserve">Current equity</t>
  </si>
  <si>
    <t xml:space="preserve">Latest end-of-day equity on the Daily log (account size if empty).</t>
  </si>
  <si>
    <t xml:space="preserve">Equity peak</t>
  </si>
  <si>
    <t xml:space="preserve">Highest end-of-day equity so far, moved by deposits and withdrawals.</t>
  </si>
  <si>
    <t xml:space="preserve">Drawdown from peak</t>
  </si>
  <si>
    <t xml:space="preserve">1 - current equity / peak.</t>
  </si>
  <si>
    <t xml:space="preserve">Size multiplier now</t>
  </si>
  <si>
    <t xml:space="preserve">1 = full size; the cut factor while the drawdown rule is on.</t>
  </si>
  <si>
    <t xml:space="preserve">Risk per trade now ($)</t>
  </si>
  <si>
    <t xml:space="preserve">Current equity x risk % x multiplier.</t>
  </si>
  <si>
    <t xml:space="preserve">Daily loss limit ($, on current equity)</t>
  </si>
  <si>
    <t xml:space="preserve">Current equity x max daily loss %.</t>
  </si>
  <si>
    <t xml:space="preserve">Weekly loss limit ($, on current equity)</t>
  </si>
  <si>
    <t xml:space="preserve">Current equity x max weekly loss %.</t>
  </si>
  <si>
    <t xml:space="preserve">Max heat ($)</t>
  </si>
  <si>
    <t xml:space="preserve">Current equity x max open risk %.</t>
  </si>
  <si>
    <t xml:space="preserve">Settings check</t>
  </si>
  <si>
    <t xml:space="preserve">Simple checks on the settings above.</t>
  </si>
  <si>
    <t xml:space="preserve">These are your own rules, not recommendations. The example values on the Example Rules tab are fictional settings used to show the formulas.</t>
  </si>
  <si>
    <t xml:space="preserve">Position sizer - shares, units or contracts</t>
  </si>
  <si>
    <t xml:space="preserve">Size = risk budget / (|entry - stop| x point value), rounded down. Point value = $ per 1.0 price move for one share, unit or contract.</t>
  </si>
  <si>
    <t xml:space="preserve">Inputs</t>
  </si>
  <si>
    <t xml:space="preserve">Symbol (optional)</t>
  </si>
  <si>
    <t xml:space="preserve">Futures code</t>
  </si>
  <si>
    <t xml:space="preserve">Contract</t>
  </si>
  <si>
    <t xml:space="preserve">$ per index point</t>
  </si>
  <si>
    <t xml:space="preserve">Instrument type</t>
  </si>
  <si>
    <t xml:space="preserve">ES</t>
  </si>
  <si>
    <t xml:space="preserve">E-mini S&amp;P 500</t>
  </si>
  <si>
    <t xml:space="preserve">Side</t>
  </si>
  <si>
    <t xml:space="preserve">MES</t>
  </si>
  <si>
    <t xml:space="preserve">Micro E-mini S&amp;P 500</t>
  </si>
  <si>
    <t xml:space="preserve">Entry price</t>
  </si>
  <si>
    <t xml:space="preserve">MNQ</t>
  </si>
  <si>
    <t xml:space="preserve">Micro E-mini Nasdaq-100</t>
  </si>
  <si>
    <t xml:space="preserve">Stop price</t>
  </si>
  <si>
    <t xml:space="preserve">MYM</t>
  </si>
  <si>
    <t xml:space="preserve">Micro E-mini Dow</t>
  </si>
  <si>
    <t xml:space="preserve">Futures contract (from the table)</t>
  </si>
  <si>
    <t xml:space="preserve">M2K</t>
  </si>
  <si>
    <t xml:space="preserve">Micro E-mini Russell 2000</t>
  </si>
  <si>
    <t xml:space="preserve">Point value override (optional)</t>
  </si>
  <si>
    <t xml:space="preserve">Blank = 1 for stocks and USD-quoted forex pairs, or the contract's $ per point for futures.</t>
  </si>
  <si>
    <t xml:space="preserve">Size step (optional)</t>
  </si>
  <si>
    <t xml:space="preserve">Blank = 1 share or contract; 1,000 units (a micro lot) for forex.</t>
  </si>
  <si>
    <t xml:space="preserve">Risk % override (optional)</t>
  </si>
  <si>
    <t xml:space="preserve">Blank = risk % on the Rules tab.</t>
  </si>
  <si>
    <t xml:space="preserve">Result</t>
  </si>
  <si>
    <t xml:space="preserve">Input check</t>
  </si>
  <si>
    <t xml:space="preserve">Multipliers from CME Group (Micro E-mini FAQ). Add your own contracts in the empty rows; check the exchange's contract specs.</t>
  </si>
  <si>
    <t xml:space="preserve">Size multiplier (drawdown rule)</t>
  </si>
  <si>
    <t xml:space="preserve">Risk budget ($)</t>
  </si>
  <si>
    <t xml:space="preserve">Point value used ($ per 1.0 move)</t>
  </si>
  <si>
    <t xml:space="preserve">Stop distance (price)</t>
  </si>
  <si>
    <t xml:space="preserve">Risk per share/unit/contract ($)</t>
  </si>
  <si>
    <t xml:space="preserve">Raw size (before rounding)</t>
  </si>
  <si>
    <t xml:space="preserve">Size step used</t>
  </si>
  <si>
    <t xml:space="preserve">Size (rounded down)</t>
  </si>
  <si>
    <t xml:space="preserve">Actual risk at the stop ($)</t>
  </si>
  <si>
    <t xml:space="preserve">Actual risk (% of equity)</t>
  </si>
  <si>
    <t xml:space="preserve">Position value (notional, $)</t>
  </si>
  <si>
    <t xml:space="preserve">Notional / equity (x)</t>
  </si>
  <si>
    <t xml:space="preserve">Heat after this trade ($)</t>
  </si>
  <si>
    <t xml:space="preserve">Heat on the Open positions tab + this trade's risk.</t>
  </si>
  <si>
    <t xml:space="preserve">Heat after this trade (% of equity)</t>
  </si>
  <si>
    <t xml:space="preserve">Heat check</t>
  </si>
  <si>
    <t xml:space="preserve">Positions after this trade / check</t>
  </si>
  <si>
    <t xml:space="preserve">Open positions now + 1, compared with the max on the Rules tab.</t>
  </si>
  <si>
    <t xml:space="preserve">Size note</t>
  </si>
  <si>
    <t xml:space="preserve">R target</t>
  </si>
  <si>
    <t xml:space="preserve">Target price</t>
  </si>
  <si>
    <t xml:space="preserve">Distance (price)</t>
  </si>
  <si>
    <t xml:space="preserve">P/L at target ($)</t>
  </si>
  <si>
    <t xml:space="preserve">1R</t>
  </si>
  <si>
    <t xml:space="preserve">2R</t>
  </si>
  <si>
    <t xml:space="preserve">3R</t>
  </si>
  <si>
    <t xml:space="preserve">1R = the stop distance. 2R and 3R are 2x and 3x that distance in the trade's direction, before costs.</t>
  </si>
  <si>
    <t xml:space="preserve">Open positions - heat and closed trades</t>
  </si>
  <si>
    <t xml:space="preserve">Open positions counted</t>
  </si>
  <si>
    <t xml:space="preserve">Max</t>
  </si>
  <si>
    <t xml:space="preserve">Total open risk, heat ($)</t>
  </si>
  <si>
    <t xml:space="preserve">Max ($)</t>
  </si>
  <si>
    <t xml:space="preserve">Heat (% of current equity)</t>
  </si>
  <si>
    <t xml:space="preserve">Max (%)</t>
  </si>
  <si>
    <t xml:space="preserve">Risk to stop = (entry - stop) x size x point value for a long, (stop - entry) x ... for a short; 0 once the stop is at or past entry. Point value blank = 1.</t>
  </si>
  <si>
    <t xml:space="preserve">Closed trades (optional): R multiple = P/L / initial risk. Feeds the R statistics on the Summary tab.</t>
  </si>
  <si>
    <t xml:space="preserve">Symbol</t>
  </si>
  <si>
    <t xml:space="preserve">Type</t>
  </si>
  <si>
    <t xml:space="preserve">Entry</t>
  </si>
  <si>
    <t xml:space="preserve">Stop (current)</t>
  </si>
  <si>
    <t xml:space="preserve">Size</t>
  </si>
  <si>
    <t xml:space="preserve">Point value</t>
  </si>
  <si>
    <t xml:space="preserve">Notes</t>
  </si>
  <si>
    <t xml:space="preserve">Risk to stop ($)</t>
  </si>
  <si>
    <t xml:space="preserve">% of equity</t>
  </si>
  <si>
    <t xml:space="preserve">Check</t>
  </si>
  <si>
    <t xml:space="preserve">Date closed</t>
  </si>
  <si>
    <t xml:space="preserve">Initial stop</t>
  </si>
  <si>
    <t xml:space="preserve">Exit</t>
  </si>
  <si>
    <t xml:space="preserve">Initial risk ($)</t>
  </si>
  <si>
    <t xml:space="preserve">P/L ($)</t>
  </si>
  <si>
    <t xml:space="preserve">R multiple</t>
  </si>
  <si>
    <t xml:space="preserve">Daily log - equity, loss limits, drawdown</t>
  </si>
  <si>
    <t xml:space="preserve">Days counted</t>
  </si>
  <si>
    <t xml:space="preserve">Total realized P/L</t>
  </si>
  <si>
    <t xml:space="preserve">Yellow = you type, one row per trading day, oldest first. P/L after fees. Deposits +, withdrawals -. Grey columns F-Q are formulas.</t>
  </si>
  <si>
    <t xml:space="preserve">Date</t>
  </si>
  <si>
    <t xml:space="preserve">Realized P/L ($)</t>
  </si>
  <si>
    <t xml:space="preserve">Deposit (+) / withdrawal (-)</t>
  </si>
  <si>
    <t xml:space="preserve">Trades (optional)</t>
  </si>
  <si>
    <t xml:space="preserve">Start equity</t>
  </si>
  <si>
    <t xml:space="preserve">End equity</t>
  </si>
  <si>
    <t xml:space="preserve">Day P/L %</t>
  </si>
  <si>
    <t xml:space="preserve">Daily limit</t>
  </si>
  <si>
    <t xml:space="preserve">Rolling 7-day P/L ($)</t>
  </si>
  <si>
    <t xml:space="preserve">Rolling 7-day %</t>
  </si>
  <si>
    <t xml:space="preserve">Weekly limit</t>
  </si>
  <si>
    <t xml:space="preserve">Size multiplier next day</t>
  </si>
  <si>
    <t xml:space="preserve">Day #</t>
  </si>
  <si>
    <t xml:space="preserve">Summary - risk dashboard</t>
  </si>
  <si>
    <t xml:space="preserve">Nothing to type here. Every number comes from the Rules, Open positions and Daily log tabs.</t>
  </si>
  <si>
    <t xml:space="preserve">Right now</t>
  </si>
  <si>
    <t xml:space="preserve">Limit / note</t>
  </si>
  <si>
    <t xml:space="preserve">Account size</t>
  </si>
  <si>
    <t xml:space="preserve">size-cut line</t>
  </si>
  <si>
    <t xml:space="preserve">Size multiplier for the next day</t>
  </si>
  <si>
    <t xml:space="preserve">Open positions</t>
  </si>
  <si>
    <t xml:space="preserve">max</t>
  </si>
  <si>
    <t xml:space="preserve">Open risk, heat ($)</t>
  </si>
  <si>
    <t xml:space="preserve">max $</t>
  </si>
  <si>
    <t xml:space="preserve">Heat (% of equity)</t>
  </si>
  <si>
    <t xml:space="preserve">max %</t>
  </si>
  <si>
    <t xml:space="preserve">Heat status</t>
  </si>
  <si>
    <t xml:space="preserve">Positions status</t>
  </si>
  <si>
    <t xml:space="preserve">Latest day flags</t>
  </si>
  <si>
    <t xml:space="preserve">STOP if the latest logged day hit the daily or weekly limit</t>
  </si>
  <si>
    <t xml:space="preserve">Daily log statistics</t>
  </si>
  <si>
    <t xml:space="preserve">Days logged</t>
  </si>
  <si>
    <t xml:space="preserve">Total realized P/L ($)</t>
  </si>
  <si>
    <t xml:space="preserve">Total P/L / account size</t>
  </si>
  <si>
    <t xml:space="preserve">Best day %</t>
  </si>
  <si>
    <t xml:space="preserve">Worst day %</t>
  </si>
  <si>
    <t xml:space="preserve">Days at or past the daily limit (STOP)</t>
  </si>
  <si>
    <t xml:space="preserve">Days at or past the weekly limit (STOP)</t>
  </si>
  <si>
    <t xml:space="preserve">Days with any STOP flag</t>
  </si>
  <si>
    <t xml:space="preserve">Max drawdown from peak</t>
  </si>
  <si>
    <t xml:space="preserve">Days traded at reduced size</t>
  </si>
  <si>
    <t xml:space="preserve">Rows that follow a day whose size multiplier was below 1.</t>
  </si>
  <si>
    <t xml:space="preserve">R-multiple statistics (closed trades)</t>
  </si>
  <si>
    <t xml:space="preserve">Closed trades counted</t>
  </si>
  <si>
    <t xml:space="preserve">Wins (R &gt; 0)</t>
  </si>
  <si>
    <t xml:space="preserve">Losses (R &lt; 0)</t>
  </si>
  <si>
    <t xml:space="preserve">Win rate</t>
  </si>
  <si>
    <t xml:space="preserve">Average R per trade (expectancy in R)</t>
  </si>
  <si>
    <t xml:space="preserve">Sum of R / trades. Past results only; small samples say little.</t>
  </si>
  <si>
    <t xml:space="preserve">Average win (R)</t>
  </si>
  <si>
    <t xml:space="preserve">Average loss (R)</t>
  </si>
  <si>
    <t xml:space="preserve">Total R</t>
  </si>
  <si>
    <t xml:space="preserve">Best trade (R)</t>
  </si>
  <si>
    <t xml:space="preserve">Worst trade (R)</t>
  </si>
  <si>
    <t xml:space="preserve">Total P/L of closed trades ($)</t>
  </si>
  <si>
    <t xml:space="preserve">Chart data: last 60 logged days (helper). While fewer than 60 days are logged, the last value repeats.</t>
  </si>
  <si>
    <t xml:space="preserve">Day no.</t>
  </si>
  <si>
    <t xml:space="preserve">Drawdown (negative)</t>
  </si>
  <si>
    <t xml:space="preserve">Example Rules (fictional settings) - trading risk management spreadsheet</t>
  </si>
  <si>
    <t xml:space="preserve">Example Position sizer (fictional prices) - shares, units or contracts</t>
  </si>
  <si>
    <t xml:space="preserve">MES (fictional prices)</t>
  </si>
  <si>
    <t xml:space="preserve">Futures</t>
  </si>
  <si>
    <t xml:space="preserve">Long</t>
  </si>
  <si>
    <t xml:space="preserve">Example Open positions (fictional) - heat and closed trades</t>
  </si>
  <si>
    <t xml:space="preserve">STK-A</t>
  </si>
  <si>
    <t xml:space="preserve">Stock</t>
  </si>
  <si>
    <t xml:space="preserve">Fictional stock</t>
  </si>
  <si>
    <t xml:space="preserve">STK-D</t>
  </si>
  <si>
    <t xml:space="preserve">STK-B</t>
  </si>
  <si>
    <t xml:space="preserve">Short</t>
  </si>
  <si>
    <t xml:space="preserve">STK-E</t>
  </si>
  <si>
    <t xml:space="preserve">EUR/USD</t>
  </si>
  <si>
    <t xml:space="preserve">Forex</t>
  </si>
  <si>
    <t xml:space="preserve">USD-quoted pair: point value 1</t>
  </si>
  <si>
    <t xml:space="preserve">Micro E-mini S&amp;P 500, $5 per point</t>
  </si>
  <si>
    <t xml:space="preserve">STK-C</t>
  </si>
  <si>
    <t xml:space="preserve">Stop moved above entry: no risk left</t>
  </si>
  <si>
    <t xml:space="preserve">STK-F</t>
  </si>
  <si>
    <t xml:space="preserve">STK-G</t>
  </si>
  <si>
    <t xml:space="preserve">STK-H</t>
  </si>
  <si>
    <t xml:space="preserve">Example Daily log (fictional) - equity, loss limits, drawdown</t>
  </si>
  <si>
    <t xml:space="preserve">No trades</t>
  </si>
  <si>
    <t xml:space="preserve">Half size (drawdown rule)</t>
  </si>
  <si>
    <t xml:space="preserve">Half size (drawdown rule); No trades</t>
  </si>
  <si>
    <t xml:space="preserve">Withdrawal</t>
  </si>
  <si>
    <t xml:space="preserve">Example Summary (fictional) - risk dashboard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</si>
</sst>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\$#,##0;[RED]&quot;-$&quot;#,##0"/>
    <numFmt numFmtId="166" formatCode="0.00%"/>
    <numFmt numFmtId="167" formatCode="0"/>
    <numFmt numFmtId="168" formatCode="0.00"/>
    <numFmt numFmtId="169" formatCode="\$#,##0.00;[RED]&quot;-$&quot;#,##0.00"/>
    <numFmt numFmtId="170" formatCode="#,##0.#####"/>
    <numFmt numFmtId="171" formatCode="#,##0.00"/>
    <numFmt numFmtId="172" formatCode="#,##0.####"/>
    <numFmt numFmtId="173" formatCode="0.00\x"/>
    <numFmt numFmtId="174" formatCode="d\ mmm\ yyyy"/>
    <numFmt numFmtId="175" formatCode="0.00\R;[RED]\-0.00\R"/>
    <numFmt numFmtId="176" formatCode="0.0%"/>
    <numFmt numFmtId="177" formatCode="0.00\R;\-0.00\R"/>
    <numFmt numFmtId="178" formatCode="d\ mmm"/>
    <numFmt numFmtId="179" formatCode="\$#,##0"/>
    <numFmt numFmtId="180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847C1"/>
      <name val="Cambria"/>
      <family val="0"/>
      <charset val="1"/>
    </font>
    <font>
      <i val="true"/>
      <sz val="10"/>
      <color rgb="FF666677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9"/>
      <color rgb="FF888899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4847C1"/>
        <bgColor rgb="FF3366FF"/>
      </patternFill>
    </fill>
    <fill>
      <patternFill patternType="solid">
        <fgColor rgb="FFFFF7E0"/>
        <bgColor rgb="FFFFF1CC"/>
      </patternFill>
    </fill>
    <fill>
      <patternFill patternType="solid">
        <fgColor rgb="FFF4F4FC"/>
        <bgColor rgb="FFF2F2F2"/>
      </patternFill>
    </fill>
    <fill>
      <patternFill patternType="solid">
        <fgColor rgb="FF8A8AA0"/>
        <bgColor rgb="FF888899"/>
      </patternFill>
    </fill>
    <fill>
      <patternFill patternType="solid">
        <fgColor rgb="FFF2F2F2"/>
        <bgColor rgb="FFF4F4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DEEC"/>
      </left>
      <right style="thin">
        <color rgb="FFDEDEEC"/>
      </right>
      <top style="thin">
        <color rgb="FFDEDEEC"/>
      </top>
      <bottom style="thin">
        <color rgb="FFDEDE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B42318"/>
      </font>
      <fill>
        <patternFill>
          <bgColor rgb="FFFDE2E1"/>
        </patternFill>
      </fill>
    </dxf>
    <dxf>
      <font>
        <color rgb="FF17784A"/>
      </font>
      <fill>
        <patternFill>
          <bgColor rgb="FFDDF2E5"/>
        </patternFill>
      </fill>
    </dxf>
    <dxf>
      <fill>
        <patternFill>
          <bgColor rgb="FFFFF1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84A"/>
      <rgbColor rgb="FFDEDEEC"/>
      <rgbColor rgb="FF878787"/>
      <rgbColor rgb="FF888899"/>
      <rgbColor rgb="FF993366"/>
      <rgbColor rgb="FFFFF7E0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4FC"/>
      <rgbColor rgb="FFDDF2E5"/>
      <rgbColor rgb="FFFFF1CC"/>
      <rgbColor rgb="FFF9F9F9"/>
      <rgbColor rgb="FFFF99CC"/>
      <rgbColor rgb="FFCC99FF"/>
      <rgbColor rgb="FFFDE2E1"/>
      <rgbColor rgb="FF3366FF"/>
      <rgbColor rgb="FF33CCCC"/>
      <rgbColor rgb="FF99CC00"/>
      <rgbColor rgb="FFFFCC00"/>
      <rgbColor rgb="FFC98A00"/>
      <rgbColor rgb="FFFF6600"/>
      <rgbColor rgb="FF666677"/>
      <rgbColor rgb="FF8A8AA0"/>
      <rgbColor rgb="FF003366"/>
      <rgbColor rgb="FF339966"/>
      <rgbColor rgb="FF003300"/>
      <rgbColor rgb="FF333300"/>
      <rgbColor rgb="FFB42318"/>
      <rgbColor rgb="FF993366"/>
      <rgbColor rgb="FF4847C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Equity, last 60 logged days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Summary!J41</c:f>
              <c:strCache>
                <c:ptCount val="1"/>
                <c:pt idx="0">
                  <c:v>End equity</c:v>
                </c:pt>
              </c:strCache>
            </c:strRef>
          </c:tx>
          <c:spPr>
            <a:solidFill>
              <a:srgbClr val="4847c1"/>
            </a:solidFill>
            <a:ln w="21960">
              <a:solidFill>
                <a:srgbClr val="4847c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Summary!$I$42:$I$101</c:f>
              <c:strCache>
                <c:ptCount val="6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</c:strCache>
            </c:strRef>
          </c:cat>
          <c:val>
            <c:numRef>
              <c:f>Summary!$J$42:$J$101</c:f>
              <c:numCache>
                <c:formatCode>\$#,##0;[RED]"-$"#,##0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4772888"/>
        <c:axId val="7160129"/>
      </c:lineChart>
      <c:catAx>
        <c:axId val="14772888"/>
        <c:scaling>
          <c:orientation val="minMax"/>
        </c:scaling>
        <c:delete val="0"/>
        <c:axPos val="b"/>
        <c:numFmt formatCode="d\ 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60129"/>
        <c:crosses val="autoZero"/>
        <c:auto val="1"/>
        <c:lblAlgn val="ctr"/>
        <c:lblOffset val="100"/>
        <c:noMultiLvlLbl val="0"/>
      </c:catAx>
      <c:valAx>
        <c:axId val="716012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77288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Drawdown from equity peak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Summary!K41</c:f>
              <c:strCache>
                <c:ptCount val="1"/>
                <c:pt idx="0">
                  <c:v>Drawdown (negative)</c:v>
                </c:pt>
              </c:strCache>
            </c:strRef>
          </c:tx>
          <c:spPr>
            <a:solidFill>
              <a:srgbClr val="b42318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Summary!$I$42:$I$101</c:f>
              <c:strCache>
                <c:ptCount val="6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</c:strCache>
            </c:strRef>
          </c:cat>
          <c:val>
            <c:numRef>
              <c:f>Summary!$K$42:$K$101</c:f>
              <c:numCache>
                <c:formatCode>0.0%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</c:ser>
        <c:gapWidth val="40"/>
        <c:overlap val="0"/>
        <c:axId val="3878600"/>
        <c:axId val="32003995"/>
      </c:barChart>
      <c:catAx>
        <c:axId val="3878600"/>
        <c:scaling>
          <c:orientation val="minMax"/>
        </c:scaling>
        <c:delete val="0"/>
        <c:axPos val="b"/>
        <c:numFmt formatCode="d\ mmm" sourceLinked="0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003995"/>
        <c:crosses val="autoZero"/>
        <c:auto val="1"/>
        <c:lblAlgn val="ctr"/>
        <c:lblOffset val="100"/>
        <c:noMultiLvlLbl val="0"/>
      </c:catAx>
      <c:valAx>
        <c:axId val="320039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7860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Equity, last 60 logged days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'Example Summary'!J41</c:f>
              <c:strCache>
                <c:ptCount val="1"/>
                <c:pt idx="0">
                  <c:v>End equity</c:v>
                </c:pt>
              </c:strCache>
            </c:strRef>
          </c:tx>
          <c:spPr>
            <a:solidFill>
              <a:srgbClr val="4847c1"/>
            </a:solidFill>
            <a:ln w="21960">
              <a:solidFill>
                <a:srgbClr val="4847c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'Example Summary'!$I$42:$I$101</c:f>
              <c:strCache>
                <c:ptCount val="60"/>
                <c:pt idx="0">
                  <c:v>7 Aug</c:v>
                </c:pt>
                <c:pt idx="1">
                  <c:v>10 Aug</c:v>
                </c:pt>
                <c:pt idx="2">
                  <c:v>11 Aug</c:v>
                </c:pt>
                <c:pt idx="3">
                  <c:v>12 Aug</c:v>
                </c:pt>
                <c:pt idx="4">
                  <c:v>13 Aug</c:v>
                </c:pt>
                <c:pt idx="5">
                  <c:v>14 Aug</c:v>
                </c:pt>
                <c:pt idx="6">
                  <c:v>17 Aug</c:v>
                </c:pt>
                <c:pt idx="7">
                  <c:v>18 Aug</c:v>
                </c:pt>
                <c:pt idx="8">
                  <c:v>19 Aug</c:v>
                </c:pt>
                <c:pt idx="9">
                  <c:v>20 Aug</c:v>
                </c:pt>
                <c:pt idx="10">
                  <c:v>21 Aug</c:v>
                </c:pt>
                <c:pt idx="11">
                  <c:v>24 Aug</c:v>
                </c:pt>
                <c:pt idx="12">
                  <c:v>25 Aug</c:v>
                </c:pt>
                <c:pt idx="13">
                  <c:v>26 Aug</c:v>
                </c:pt>
                <c:pt idx="14">
                  <c:v>27 Aug</c:v>
                </c:pt>
                <c:pt idx="15">
                  <c:v>28 Aug</c:v>
                </c:pt>
                <c:pt idx="16">
                  <c:v>31 Aug</c:v>
                </c:pt>
                <c:pt idx="17">
                  <c:v>1 Sep</c:v>
                </c:pt>
                <c:pt idx="18">
                  <c:v>2 Sep</c:v>
                </c:pt>
                <c:pt idx="19">
                  <c:v>3 Sep</c:v>
                </c:pt>
                <c:pt idx="20">
                  <c:v>4 Sep</c:v>
                </c:pt>
                <c:pt idx="21">
                  <c:v>8 Sep</c:v>
                </c:pt>
                <c:pt idx="22">
                  <c:v>9 Sep</c:v>
                </c:pt>
                <c:pt idx="23">
                  <c:v>10 Sep</c:v>
                </c:pt>
                <c:pt idx="24">
                  <c:v>11 Sep</c:v>
                </c:pt>
                <c:pt idx="25">
                  <c:v>14 Sep</c:v>
                </c:pt>
                <c:pt idx="26">
                  <c:v>15 Sep</c:v>
                </c:pt>
                <c:pt idx="27">
                  <c:v>16 Sep</c:v>
                </c:pt>
                <c:pt idx="28">
                  <c:v>17 Sep</c:v>
                </c:pt>
                <c:pt idx="29">
                  <c:v>18 Sep</c:v>
                </c:pt>
                <c:pt idx="30">
                  <c:v>21 Sep</c:v>
                </c:pt>
                <c:pt idx="31">
                  <c:v>22 Sep</c:v>
                </c:pt>
                <c:pt idx="32">
                  <c:v>23 Sep</c:v>
                </c:pt>
                <c:pt idx="33">
                  <c:v>24 Sep</c:v>
                </c:pt>
                <c:pt idx="34">
                  <c:v>25 Sep</c:v>
                </c:pt>
                <c:pt idx="35">
                  <c:v>28 Sep</c:v>
                </c:pt>
                <c:pt idx="36">
                  <c:v>29 Sep</c:v>
                </c:pt>
                <c:pt idx="37">
                  <c:v>30 Sep</c:v>
                </c:pt>
                <c:pt idx="38">
                  <c:v>1 Oct</c:v>
                </c:pt>
                <c:pt idx="39">
                  <c:v>2 Oct</c:v>
                </c:pt>
                <c:pt idx="40">
                  <c:v>5 Oct</c:v>
                </c:pt>
                <c:pt idx="41">
                  <c:v>6 Oct</c:v>
                </c:pt>
                <c:pt idx="42">
                  <c:v>7 Oct</c:v>
                </c:pt>
                <c:pt idx="43">
                  <c:v>8 Oct</c:v>
                </c:pt>
                <c:pt idx="44">
                  <c:v>9 Oct</c:v>
                </c:pt>
                <c:pt idx="45">
                  <c:v>12 Oct</c:v>
                </c:pt>
                <c:pt idx="46">
                  <c:v>13 Oct</c:v>
                </c:pt>
                <c:pt idx="47">
                  <c:v>14 Oct</c:v>
                </c:pt>
                <c:pt idx="48">
                  <c:v>15 Oct</c:v>
                </c:pt>
                <c:pt idx="49">
                  <c:v>16 Oct</c:v>
                </c:pt>
                <c:pt idx="50">
                  <c:v>19 Oct</c:v>
                </c:pt>
                <c:pt idx="51">
                  <c:v>20 Oct</c:v>
                </c:pt>
                <c:pt idx="52">
                  <c:v>21 Oct</c:v>
                </c:pt>
                <c:pt idx="53">
                  <c:v>22 Oct</c:v>
                </c:pt>
                <c:pt idx="54">
                  <c:v>23 Oct</c:v>
                </c:pt>
                <c:pt idx="55">
                  <c:v>26 Oct</c:v>
                </c:pt>
                <c:pt idx="56">
                  <c:v>27 Oct</c:v>
                </c:pt>
                <c:pt idx="57">
                  <c:v>28 Oct</c:v>
                </c:pt>
                <c:pt idx="58">
                  <c:v>29 Oct</c:v>
                </c:pt>
                <c:pt idx="59">
                  <c:v>30 Oct</c:v>
                </c:pt>
              </c:strCache>
            </c:strRef>
          </c:cat>
          <c:val>
            <c:numRef>
              <c:f>'Example Summary'!$J$42:$J$101</c:f>
              <c:numCache>
                <c:formatCode>\$#,##0;[RED]"-$"#,##0</c:formatCode>
                <c:ptCount val="60"/>
                <c:pt idx="0">
                  <c:v>30869.39</c:v>
                </c:pt>
                <c:pt idx="1">
                  <c:v>30684.17</c:v>
                </c:pt>
                <c:pt idx="2">
                  <c:v>30377.33</c:v>
                </c:pt>
                <c:pt idx="3">
                  <c:v>30984.88</c:v>
                </c:pt>
                <c:pt idx="4">
                  <c:v>30675.03</c:v>
                </c:pt>
                <c:pt idx="5">
                  <c:v>30951.11</c:v>
                </c:pt>
                <c:pt idx="6">
                  <c:v>31322.52</c:v>
                </c:pt>
                <c:pt idx="7">
                  <c:v>31416.49</c:v>
                </c:pt>
                <c:pt idx="8">
                  <c:v>32044.82</c:v>
                </c:pt>
                <c:pt idx="9">
                  <c:v>31916.64</c:v>
                </c:pt>
                <c:pt idx="10">
                  <c:v>31597.47</c:v>
                </c:pt>
                <c:pt idx="11">
                  <c:v>31976.64</c:v>
                </c:pt>
                <c:pt idx="12">
                  <c:v>32488.27</c:v>
                </c:pt>
                <c:pt idx="13">
                  <c:v>33008.08</c:v>
                </c:pt>
                <c:pt idx="14">
                  <c:v>33008.08</c:v>
                </c:pt>
                <c:pt idx="15">
                  <c:v>33107.1</c:v>
                </c:pt>
                <c:pt idx="16">
                  <c:v>33405.06</c:v>
                </c:pt>
                <c:pt idx="17">
                  <c:v>33405.06</c:v>
                </c:pt>
                <c:pt idx="18">
                  <c:v>33405.06</c:v>
                </c:pt>
                <c:pt idx="19">
                  <c:v>33939.54</c:v>
                </c:pt>
                <c:pt idx="20">
                  <c:v>33600.14</c:v>
                </c:pt>
                <c:pt idx="21">
                  <c:v>32524.94</c:v>
                </c:pt>
                <c:pt idx="22">
                  <c:v>32687.56</c:v>
                </c:pt>
                <c:pt idx="23">
                  <c:v>32360.68</c:v>
                </c:pt>
                <c:pt idx="24">
                  <c:v>31907.63</c:v>
                </c:pt>
                <c:pt idx="25">
                  <c:v>30918.49</c:v>
                </c:pt>
                <c:pt idx="26">
                  <c:v>30671.14</c:v>
                </c:pt>
                <c:pt idx="27">
                  <c:v>30364.43</c:v>
                </c:pt>
                <c:pt idx="28">
                  <c:v>30455.52</c:v>
                </c:pt>
                <c:pt idx="29">
                  <c:v>30272.79</c:v>
                </c:pt>
                <c:pt idx="30">
                  <c:v>30333.34</c:v>
                </c:pt>
                <c:pt idx="31">
                  <c:v>30257.51</c:v>
                </c:pt>
                <c:pt idx="32">
                  <c:v>30423.93</c:v>
                </c:pt>
                <c:pt idx="33">
                  <c:v>30423.93</c:v>
                </c:pt>
                <c:pt idx="34">
                  <c:v>30652.11</c:v>
                </c:pt>
                <c:pt idx="35">
                  <c:v>30836.02</c:v>
                </c:pt>
                <c:pt idx="36">
                  <c:v>31021.04</c:v>
                </c:pt>
                <c:pt idx="37">
                  <c:v>31207.17</c:v>
                </c:pt>
                <c:pt idx="38">
                  <c:v>29395.1</c:v>
                </c:pt>
                <c:pt idx="39">
                  <c:v>29747.84</c:v>
                </c:pt>
                <c:pt idx="40">
                  <c:v>29450.36</c:v>
                </c:pt>
                <c:pt idx="41">
                  <c:v>29155.86</c:v>
                </c:pt>
                <c:pt idx="42">
                  <c:v>29447.42</c:v>
                </c:pt>
                <c:pt idx="43">
                  <c:v>29152.95</c:v>
                </c:pt>
                <c:pt idx="44">
                  <c:v>29444.48</c:v>
                </c:pt>
                <c:pt idx="45">
                  <c:v>30033.37</c:v>
                </c:pt>
                <c:pt idx="46">
                  <c:v>30123.47</c:v>
                </c:pt>
                <c:pt idx="47">
                  <c:v>30725.94</c:v>
                </c:pt>
                <c:pt idx="48">
                  <c:v>30541.58</c:v>
                </c:pt>
                <c:pt idx="49">
                  <c:v>30236.16</c:v>
                </c:pt>
                <c:pt idx="50">
                  <c:v>30236.16</c:v>
                </c:pt>
                <c:pt idx="51">
                  <c:v>30236.16</c:v>
                </c:pt>
                <c:pt idx="52">
                  <c:v>29933.8</c:v>
                </c:pt>
                <c:pt idx="53">
                  <c:v>30023.6</c:v>
                </c:pt>
                <c:pt idx="54">
                  <c:v>30503.98</c:v>
                </c:pt>
                <c:pt idx="55">
                  <c:v>30198.94</c:v>
                </c:pt>
                <c:pt idx="56">
                  <c:v>29896.95</c:v>
                </c:pt>
                <c:pt idx="57">
                  <c:v>30494.89</c:v>
                </c:pt>
                <c:pt idx="58">
                  <c:v>30677.86</c:v>
                </c:pt>
                <c:pt idx="59">
                  <c:v>30555.15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4840060"/>
        <c:axId val="86430260"/>
      </c:lineChart>
      <c:catAx>
        <c:axId val="54840060"/>
        <c:scaling>
          <c:orientation val="minMax"/>
        </c:scaling>
        <c:delete val="0"/>
        <c:axPos val="b"/>
        <c:numFmt formatCode="d\ 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430260"/>
        <c:crosses val="autoZero"/>
        <c:auto val="1"/>
        <c:lblAlgn val="ctr"/>
        <c:lblOffset val="100"/>
        <c:noMultiLvlLbl val="0"/>
      </c:catAx>
      <c:valAx>
        <c:axId val="864302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84006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Drawdown from equity peak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'Example Summary'!K41</c:f>
              <c:strCache>
                <c:ptCount val="1"/>
                <c:pt idx="0">
                  <c:v>Drawdown (negative)</c:v>
                </c:pt>
              </c:strCache>
            </c:strRef>
          </c:tx>
          <c:spPr>
            <a:solidFill>
              <a:srgbClr val="b42318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'Example Summary'!$I$42:$I$101</c:f>
              <c:strCache>
                <c:ptCount val="60"/>
                <c:pt idx="0">
                  <c:v>7 Aug</c:v>
                </c:pt>
                <c:pt idx="1">
                  <c:v>10 Aug</c:v>
                </c:pt>
                <c:pt idx="2">
                  <c:v>11 Aug</c:v>
                </c:pt>
                <c:pt idx="3">
                  <c:v>12 Aug</c:v>
                </c:pt>
                <c:pt idx="4">
                  <c:v>13 Aug</c:v>
                </c:pt>
                <c:pt idx="5">
                  <c:v>14 Aug</c:v>
                </c:pt>
                <c:pt idx="6">
                  <c:v>17 Aug</c:v>
                </c:pt>
                <c:pt idx="7">
                  <c:v>18 Aug</c:v>
                </c:pt>
                <c:pt idx="8">
                  <c:v>19 Aug</c:v>
                </c:pt>
                <c:pt idx="9">
                  <c:v>20 Aug</c:v>
                </c:pt>
                <c:pt idx="10">
                  <c:v>21 Aug</c:v>
                </c:pt>
                <c:pt idx="11">
                  <c:v>24 Aug</c:v>
                </c:pt>
                <c:pt idx="12">
                  <c:v>25 Aug</c:v>
                </c:pt>
                <c:pt idx="13">
                  <c:v>26 Aug</c:v>
                </c:pt>
                <c:pt idx="14">
                  <c:v>27 Aug</c:v>
                </c:pt>
                <c:pt idx="15">
                  <c:v>28 Aug</c:v>
                </c:pt>
                <c:pt idx="16">
                  <c:v>31 Aug</c:v>
                </c:pt>
                <c:pt idx="17">
                  <c:v>1 Sep</c:v>
                </c:pt>
                <c:pt idx="18">
                  <c:v>2 Sep</c:v>
                </c:pt>
                <c:pt idx="19">
                  <c:v>3 Sep</c:v>
                </c:pt>
                <c:pt idx="20">
                  <c:v>4 Sep</c:v>
                </c:pt>
                <c:pt idx="21">
                  <c:v>8 Sep</c:v>
                </c:pt>
                <c:pt idx="22">
                  <c:v>9 Sep</c:v>
                </c:pt>
                <c:pt idx="23">
                  <c:v>10 Sep</c:v>
                </c:pt>
                <c:pt idx="24">
                  <c:v>11 Sep</c:v>
                </c:pt>
                <c:pt idx="25">
                  <c:v>14 Sep</c:v>
                </c:pt>
                <c:pt idx="26">
                  <c:v>15 Sep</c:v>
                </c:pt>
                <c:pt idx="27">
                  <c:v>16 Sep</c:v>
                </c:pt>
                <c:pt idx="28">
                  <c:v>17 Sep</c:v>
                </c:pt>
                <c:pt idx="29">
                  <c:v>18 Sep</c:v>
                </c:pt>
                <c:pt idx="30">
                  <c:v>21 Sep</c:v>
                </c:pt>
                <c:pt idx="31">
                  <c:v>22 Sep</c:v>
                </c:pt>
                <c:pt idx="32">
                  <c:v>23 Sep</c:v>
                </c:pt>
                <c:pt idx="33">
                  <c:v>24 Sep</c:v>
                </c:pt>
                <c:pt idx="34">
                  <c:v>25 Sep</c:v>
                </c:pt>
                <c:pt idx="35">
                  <c:v>28 Sep</c:v>
                </c:pt>
                <c:pt idx="36">
                  <c:v>29 Sep</c:v>
                </c:pt>
                <c:pt idx="37">
                  <c:v>30 Sep</c:v>
                </c:pt>
                <c:pt idx="38">
                  <c:v>1 Oct</c:v>
                </c:pt>
                <c:pt idx="39">
                  <c:v>2 Oct</c:v>
                </c:pt>
                <c:pt idx="40">
                  <c:v>5 Oct</c:v>
                </c:pt>
                <c:pt idx="41">
                  <c:v>6 Oct</c:v>
                </c:pt>
                <c:pt idx="42">
                  <c:v>7 Oct</c:v>
                </c:pt>
                <c:pt idx="43">
                  <c:v>8 Oct</c:v>
                </c:pt>
                <c:pt idx="44">
                  <c:v>9 Oct</c:v>
                </c:pt>
                <c:pt idx="45">
                  <c:v>12 Oct</c:v>
                </c:pt>
                <c:pt idx="46">
                  <c:v>13 Oct</c:v>
                </c:pt>
                <c:pt idx="47">
                  <c:v>14 Oct</c:v>
                </c:pt>
                <c:pt idx="48">
                  <c:v>15 Oct</c:v>
                </c:pt>
                <c:pt idx="49">
                  <c:v>16 Oct</c:v>
                </c:pt>
                <c:pt idx="50">
                  <c:v>19 Oct</c:v>
                </c:pt>
                <c:pt idx="51">
                  <c:v>20 Oct</c:v>
                </c:pt>
                <c:pt idx="52">
                  <c:v>21 Oct</c:v>
                </c:pt>
                <c:pt idx="53">
                  <c:v>22 Oct</c:v>
                </c:pt>
                <c:pt idx="54">
                  <c:v>23 Oct</c:v>
                </c:pt>
                <c:pt idx="55">
                  <c:v>26 Oct</c:v>
                </c:pt>
                <c:pt idx="56">
                  <c:v>27 Oct</c:v>
                </c:pt>
                <c:pt idx="57">
                  <c:v>28 Oct</c:v>
                </c:pt>
                <c:pt idx="58">
                  <c:v>29 Oct</c:v>
                </c:pt>
                <c:pt idx="59">
                  <c:v>30 Oct</c:v>
                </c:pt>
              </c:strCache>
            </c:strRef>
          </c:cat>
          <c:val>
            <c:numRef>
              <c:f>'Example Summary'!$K$42:$K$101</c:f>
              <c:numCache>
                <c:formatCode>0.0%</c:formatCode>
                <c:ptCount val="60"/>
                <c:pt idx="0">
                  <c:v>-0.005999860895191</c:v>
                </c:pt>
                <c:pt idx="1">
                  <c:v>-0.0119639795825054</c:v>
                </c:pt>
                <c:pt idx="2">
                  <c:v>-0.0218442850463619</c:v>
                </c:pt>
                <c:pt idx="3">
                  <c:v>-0.0022810612666524</c:v>
                </c:pt>
                <c:pt idx="4">
                  <c:v>-0.0122582892942106</c:v>
                </c:pt>
                <c:pt idx="5">
                  <c:v>-0.00336846159097259</c:v>
                </c:pt>
                <c:pt idx="6">
                  <c:v>-0</c:v>
                </c:pt>
                <c:pt idx="7">
                  <c:v>-0</c:v>
                </c:pt>
                <c:pt idx="8">
                  <c:v>-0</c:v>
                </c:pt>
                <c:pt idx="9">
                  <c:v>-0.00400002246853004</c:v>
                </c:pt>
                <c:pt idx="10">
                  <c:v>-0.0139601345864947</c:v>
                </c:pt>
                <c:pt idx="11">
                  <c:v>-0.00212764496726769</c:v>
                </c:pt>
                <c:pt idx="12">
                  <c:v>-0</c:v>
                </c:pt>
                <c:pt idx="13">
                  <c:v>-0</c:v>
                </c:pt>
                <c:pt idx="14">
                  <c:v>-0</c:v>
                </c:pt>
                <c:pt idx="15">
                  <c:v>-0</c:v>
                </c:pt>
                <c:pt idx="16">
                  <c:v>-0</c:v>
                </c:pt>
                <c:pt idx="17">
                  <c:v>-0</c:v>
                </c:pt>
                <c:pt idx="18">
                  <c:v>-0</c:v>
                </c:pt>
                <c:pt idx="19">
                  <c:v>-0</c:v>
                </c:pt>
                <c:pt idx="20">
                  <c:v>-0.010000135535131</c:v>
                </c:pt>
                <c:pt idx="21">
                  <c:v>-0.0416799991985749</c:v>
                </c:pt>
                <c:pt idx="22">
                  <c:v>-0.0368885376761148</c:v>
                </c:pt>
                <c:pt idx="23">
                  <c:v>-0.0465197819416529</c:v>
                </c:pt>
                <c:pt idx="24">
                  <c:v>-0.059868519137266</c:v>
                </c:pt>
                <c:pt idx="25">
                  <c:v>-0.0890126972846421</c:v>
                </c:pt>
                <c:pt idx="26">
                  <c:v>-0.0963006569918155</c:v>
                </c:pt>
                <c:pt idx="27">
                  <c:v>-0.105337609172075</c:v>
                </c:pt>
                <c:pt idx="28">
                  <c:v>-0.102653718936674</c:v>
                </c:pt>
                <c:pt idx="29">
                  <c:v>-0.108037704694878</c:v>
                </c:pt>
                <c:pt idx="30">
                  <c:v>-0.106253649872685</c:v>
                </c:pt>
                <c:pt idx="31">
                  <c:v>-0.108487917043071</c:v>
                </c:pt>
                <c:pt idx="32">
                  <c:v>-0.103584491716741</c:v>
                </c:pt>
                <c:pt idx="33">
                  <c:v>-0.103584491716741</c:v>
                </c:pt>
                <c:pt idx="34">
                  <c:v>-0.0968613599359333</c:v>
                </c:pt>
                <c:pt idx="35">
                  <c:v>-0.0914426064702115</c:v>
                </c:pt>
                <c:pt idx="36">
                  <c:v>-0.0859911477880962</c:v>
                </c:pt>
                <c:pt idx="37">
                  <c:v>-0.0805069838895872</c:v>
                </c:pt>
                <c:pt idx="38">
                  <c:v>-0.0938496661789903</c:v>
                </c:pt>
                <c:pt idx="39">
                  <c:v>-0.0829758991650313</c:v>
                </c:pt>
                <c:pt idx="40">
                  <c:v>-0.0921461894959054</c:v>
                </c:pt>
                <c:pt idx="41">
                  <c:v>-0.101224616625267</c:v>
                </c:pt>
                <c:pt idx="42">
                  <c:v>-0.0922368196343104</c:v>
                </c:pt>
                <c:pt idx="43">
                  <c:v>-0.101314321966341</c:v>
                </c:pt>
                <c:pt idx="44">
                  <c:v>-0.0923274497727157</c:v>
                </c:pt>
                <c:pt idx="45">
                  <c:v>-0.0741739864375389</c:v>
                </c:pt>
                <c:pt idx="46">
                  <c:v>-0.0713965117877752</c:v>
                </c:pt>
                <c:pt idx="47">
                  <c:v>-0.052824423527584</c:v>
                </c:pt>
                <c:pt idx="48">
                  <c:v>-0.0585076113902973</c:v>
                </c:pt>
                <c:pt idx="49">
                  <c:v>-0.0679226647480206</c:v>
                </c:pt>
                <c:pt idx="50">
                  <c:v>-0.0679226647480206</c:v>
                </c:pt>
                <c:pt idx="51">
                  <c:v>-0.0679226647480206</c:v>
                </c:pt>
                <c:pt idx="52">
                  <c:v>-0.0772433887780161</c:v>
                </c:pt>
                <c:pt idx="53">
                  <c:v>-0.0744751621015588</c:v>
                </c:pt>
                <c:pt idx="54">
                  <c:v>-0.0596666907113973</c:v>
                </c:pt>
                <c:pt idx="55">
                  <c:v>-0.0690700299695989</c:v>
                </c:pt>
                <c:pt idx="56">
                  <c:v>-0.0783793481658496</c:v>
                </c:pt>
                <c:pt idx="57">
                  <c:v>-0.0599469043025889</c:v>
                </c:pt>
                <c:pt idx="58">
                  <c:v>-0.0543065653828632</c:v>
                </c:pt>
                <c:pt idx="59">
                  <c:v>-0.0580892947310597</c:v>
                </c:pt>
              </c:numCache>
            </c:numRef>
          </c:val>
        </c:ser>
        <c:gapWidth val="40"/>
        <c:overlap val="0"/>
        <c:axId val="36362133"/>
        <c:axId val="42093405"/>
      </c:barChart>
      <c:catAx>
        <c:axId val="36362133"/>
        <c:scaling>
          <c:orientation val="minMax"/>
        </c:scaling>
        <c:delete val="0"/>
        <c:axPos val="b"/>
        <c:numFmt formatCode="d\ mmm" sourceLinked="0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093405"/>
        <c:crosses val="autoZero"/>
        <c:auto val="1"/>
        <c:lblAlgn val="ctr"/>
        <c:lblOffset val="100"/>
        <c:noMultiLvlLbl val="0"/>
      </c:catAx>
      <c:valAx>
        <c:axId val="4209340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36213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130680</xdr:rowOff>
    </xdr:from>
    <xdr:to>
      <xdr:col>15</xdr:col>
      <xdr:colOff>579960</xdr:colOff>
      <xdr:row>16</xdr:row>
      <xdr:rowOff>153000</xdr:rowOff>
    </xdr:to>
    <xdr:graphicFrame>
      <xdr:nvGraphicFramePr>
        <xdr:cNvPr id="0" name="Chart 1"/>
        <xdr:cNvGraphicFramePr/>
      </xdr:nvGraphicFramePr>
      <xdr:xfrm>
        <a:off x="6837120" y="380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18</xdr:row>
      <xdr:rowOff>130680</xdr:rowOff>
    </xdr:from>
    <xdr:to>
      <xdr:col>15</xdr:col>
      <xdr:colOff>579960</xdr:colOff>
      <xdr:row>31</xdr:row>
      <xdr:rowOff>173880</xdr:rowOff>
    </xdr:to>
    <xdr:graphicFrame>
      <xdr:nvGraphicFramePr>
        <xdr:cNvPr id="1" name="Chart 2"/>
        <xdr:cNvGraphicFramePr/>
      </xdr:nvGraphicFramePr>
      <xdr:xfrm>
        <a:off x="6837120" y="3619440"/>
        <a:ext cx="64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130680</xdr:rowOff>
    </xdr:from>
    <xdr:to>
      <xdr:col>15</xdr:col>
      <xdr:colOff>579960</xdr:colOff>
      <xdr:row>16</xdr:row>
      <xdr:rowOff>153000</xdr:rowOff>
    </xdr:to>
    <xdr:graphicFrame>
      <xdr:nvGraphicFramePr>
        <xdr:cNvPr id="2" name="Chart 1"/>
        <xdr:cNvGraphicFramePr/>
      </xdr:nvGraphicFramePr>
      <xdr:xfrm>
        <a:off x="6837120" y="380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18</xdr:row>
      <xdr:rowOff>130680</xdr:rowOff>
    </xdr:from>
    <xdr:to>
      <xdr:col>15</xdr:col>
      <xdr:colOff>579960</xdr:colOff>
      <xdr:row>31</xdr:row>
      <xdr:rowOff>173880</xdr:rowOff>
    </xdr:to>
    <xdr:graphicFrame>
      <xdr:nvGraphicFramePr>
        <xdr:cNvPr id="3" name="Chart 2"/>
        <xdr:cNvGraphicFramePr/>
      </xdr:nvGraphicFramePr>
      <xdr:xfrm>
        <a:off x="6837120" y="3619440"/>
        <a:ext cx="64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847C1"/>
    <pageSetUpPr fitToPage="false"/>
  </sheetPr>
  <dimension ref="A1:A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0" t="s">
        <v>3</v>
      </c>
    </row>
    <row r="6" customFormat="false" ht="15" hidden="false" customHeight="false" outlineLevel="0" collapsed="false">
      <c r="A6" s="0" t="s">
        <v>4</v>
      </c>
    </row>
    <row r="7" customFormat="false" ht="15" hidden="false" customHeight="false" outlineLevel="0" collapsed="false">
      <c r="A7" s="0" t="s">
        <v>5</v>
      </c>
    </row>
    <row r="8" customFormat="false" ht="15" hidden="false" customHeight="false" outlineLevel="0" collapsed="false">
      <c r="A8" s="0" t="s">
        <v>6</v>
      </c>
    </row>
    <row r="9" customFormat="false" ht="15" hidden="false" customHeight="false" outlineLevel="0" collapsed="false">
      <c r="A9" s="0" t="s">
        <v>7</v>
      </c>
    </row>
    <row r="10" customFormat="false" ht="15" hidden="false" customHeight="false" outlineLevel="0" collapsed="false">
      <c r="A10" s="0" t="s">
        <v>8</v>
      </c>
    </row>
    <row r="11" customFormat="false" ht="15" hidden="false" customHeight="false" outlineLevel="0" collapsed="false">
      <c r="A11" s="0" t="s">
        <v>9</v>
      </c>
    </row>
    <row r="12" customFormat="false" ht="15" hidden="false" customHeight="false" outlineLevel="0" collapsed="false">
      <c r="A12" s="0" t="s">
        <v>10</v>
      </c>
    </row>
    <row r="13" customFormat="false" ht="15" hidden="false" customHeight="false" outlineLevel="0" collapsed="false">
      <c r="A13" s="0" t="s">
        <v>11</v>
      </c>
    </row>
    <row r="14" customFormat="false" ht="15" hidden="false" customHeight="false" outlineLevel="0" collapsed="false">
      <c r="A14" s="0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0" t="s">
        <v>14</v>
      </c>
    </row>
    <row r="18" customFormat="false" ht="15" hidden="false" customHeight="false" outlineLevel="0" collapsed="false">
      <c r="A18" s="0" t="s">
        <v>15</v>
      </c>
    </row>
    <row r="19" customFormat="false" ht="15" hidden="false" customHeight="false" outlineLevel="0" collapsed="false">
      <c r="A19" s="0" t="s">
        <v>16</v>
      </c>
    </row>
    <row r="20" customFormat="false" ht="15" hidden="false" customHeight="false" outlineLevel="0" collapsed="false">
      <c r="A20" s="0" t="s">
        <v>17</v>
      </c>
    </row>
    <row r="21" customFormat="false" ht="15" hidden="false" customHeight="false" outlineLevel="0" collapsed="false">
      <c r="A21" s="0" t="s">
        <v>18</v>
      </c>
    </row>
    <row r="22" customFormat="false" ht="15" hidden="false" customHeight="false" outlineLevel="0" collapsed="false">
      <c r="A22" s="0" t="s">
        <v>19</v>
      </c>
    </row>
    <row r="23" customFormat="false" ht="15" hidden="false" customHeight="false" outlineLevel="0" collapsed="false">
      <c r="A23" s="0" t="s">
        <v>20</v>
      </c>
    </row>
    <row r="25" customFormat="false" ht="15" hidden="false" customHeight="false" outlineLevel="0" collapsed="false">
      <c r="A25" s="3" t="s">
        <v>21</v>
      </c>
    </row>
    <row r="26" customFormat="false" ht="15" hidden="false" customHeight="false" outlineLevel="0" collapsed="false">
      <c r="A26" s="0" t="s">
        <v>22</v>
      </c>
    </row>
    <row r="28" customFormat="false" ht="15" hidden="false" customHeight="false" outlineLevel="0" collapsed="false">
      <c r="A28" s="3" t="s">
        <v>23</v>
      </c>
    </row>
    <row r="29" customFormat="false" ht="15" hidden="false" customHeight="false" outlineLevel="0" collapsed="false">
      <c r="A29" s="0" t="s">
        <v>24</v>
      </c>
    </row>
    <row r="30" customFormat="false" ht="15" hidden="false" customHeight="false" outlineLevel="0" collapsed="false">
      <c r="A30" s="0" t="s">
        <v>25</v>
      </c>
    </row>
    <row r="31" customFormat="false" ht="15" hidden="false" customHeight="false" outlineLevel="0" collapsed="false">
      <c r="A31" s="0" t="s">
        <v>26</v>
      </c>
    </row>
    <row r="32" customFormat="false" ht="15" hidden="false" customHeight="false" outlineLevel="0" collapsed="false">
      <c r="A32" s="0" t="s">
        <v>27</v>
      </c>
    </row>
    <row r="34" customFormat="false" ht="15" hidden="false" customHeight="false" outlineLevel="0" collapsed="false">
      <c r="A34" s="3" t="s">
        <v>28</v>
      </c>
    </row>
    <row r="35" customFormat="false" ht="15" hidden="false" customHeight="false" outlineLevel="0" collapsed="false">
      <c r="A35" s="0" t="s">
        <v>29</v>
      </c>
    </row>
    <row r="36" customFormat="false" ht="15" hidden="false" customHeight="false" outlineLevel="0" collapsed="false">
      <c r="A36" s="0" t="s">
        <v>30</v>
      </c>
    </row>
    <row r="37" customFormat="false" ht="15" hidden="false" customHeight="false" outlineLevel="0" collapsed="false">
      <c r="A37" s="0" t="s">
        <v>31</v>
      </c>
    </row>
    <row r="39" customFormat="false" ht="15" hidden="false" customHeight="false" outlineLevel="0" collapsed="false">
      <c r="A39" s="3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9.7" hidden="false" customHeight="false" outlineLevel="0" collapsed="false">
      <c r="A1" s="1" t="s">
        <v>33</v>
      </c>
    </row>
    <row r="2" customFormat="false" ht="15" hidden="false" customHeight="false" outlineLevel="0" collapsed="false">
      <c r="A2" s="2" t="s">
        <v>34</v>
      </c>
    </row>
    <row r="4" customFormat="false" ht="15" hidden="false" customHeight="false" outlineLevel="0" collapsed="false">
      <c r="A4" s="4" t="s">
        <v>35</v>
      </c>
      <c r="B4" s="4" t="s">
        <v>36</v>
      </c>
      <c r="C4" s="4" t="s">
        <v>37</v>
      </c>
    </row>
    <row r="5" customFormat="false" ht="15" hidden="false" customHeight="false" outlineLevel="0" collapsed="false">
      <c r="A5" s="5" t="s">
        <v>38</v>
      </c>
      <c r="B5" s="6"/>
      <c r="C5" s="7" t="s">
        <v>39</v>
      </c>
    </row>
    <row r="6" customFormat="false" ht="15" hidden="false" customHeight="false" outlineLevel="0" collapsed="false">
      <c r="A6" s="5" t="s">
        <v>40</v>
      </c>
      <c r="B6" s="8"/>
      <c r="C6" s="7" t="s">
        <v>41</v>
      </c>
    </row>
    <row r="7" customFormat="false" ht="15" hidden="false" customHeight="false" outlineLevel="0" collapsed="false">
      <c r="A7" s="5" t="s">
        <v>42</v>
      </c>
      <c r="B7" s="8"/>
      <c r="C7" s="7" t="s">
        <v>43</v>
      </c>
    </row>
    <row r="8" customFormat="false" ht="15" hidden="false" customHeight="false" outlineLevel="0" collapsed="false">
      <c r="A8" s="5" t="s">
        <v>44</v>
      </c>
      <c r="B8" s="8"/>
      <c r="C8" s="7" t="s">
        <v>45</v>
      </c>
    </row>
    <row r="9" customFormat="false" ht="15" hidden="false" customHeight="false" outlineLevel="0" collapsed="false">
      <c r="A9" s="5" t="s">
        <v>46</v>
      </c>
      <c r="B9" s="8"/>
      <c r="C9" s="7" t="s">
        <v>47</v>
      </c>
    </row>
    <row r="10" customFormat="false" ht="15" hidden="false" customHeight="false" outlineLevel="0" collapsed="false">
      <c r="A10" s="5" t="s">
        <v>48</v>
      </c>
      <c r="B10" s="9"/>
      <c r="C10" s="7" t="s">
        <v>49</v>
      </c>
    </row>
    <row r="11" customFormat="false" ht="15" hidden="false" customHeight="false" outlineLevel="0" collapsed="false">
      <c r="A11" s="5" t="s">
        <v>50</v>
      </c>
      <c r="B11" s="8"/>
      <c r="C11" s="7" t="s">
        <v>51</v>
      </c>
    </row>
    <row r="12" customFormat="false" ht="15" hidden="false" customHeight="false" outlineLevel="0" collapsed="false">
      <c r="A12" s="5" t="s">
        <v>52</v>
      </c>
      <c r="B12" s="10"/>
      <c r="C12" s="7" t="s">
        <v>53</v>
      </c>
    </row>
    <row r="14" customFormat="false" ht="15" hidden="false" customHeight="false" outlineLevel="0" collapsed="false">
      <c r="A14" s="4" t="s">
        <v>54</v>
      </c>
      <c r="B14" s="4" t="s">
        <v>55</v>
      </c>
      <c r="C14" s="4" t="s">
        <v>56</v>
      </c>
    </row>
    <row r="15" customFormat="false" ht="15" hidden="false" customHeight="false" outlineLevel="0" collapsed="false">
      <c r="A15" s="5" t="s">
        <v>57</v>
      </c>
      <c r="B15" s="11" t="n">
        <f aca="false">IF(COUNT('Daily log'!$G$8:$G$307)=0,N(B5),INDEX('Daily log'!$G$8:$G$307,MATCH(9.99E+307,'Daily log'!$G$8:$G$307)))</f>
        <v>0</v>
      </c>
      <c r="C15" s="7" t="s">
        <v>58</v>
      </c>
    </row>
    <row r="16" customFormat="false" ht="15" hidden="false" customHeight="false" outlineLevel="0" collapsed="false">
      <c r="A16" s="5" t="s">
        <v>59</v>
      </c>
      <c r="B16" s="11" t="n">
        <f aca="false">IF(COUNT('Daily log'!$M$8:$M$307)=0,N(B5),INDEX('Daily log'!$M$8:$M$307,MATCH(9.99E+307,'Daily log'!$M$8:$M$307)))</f>
        <v>0</v>
      </c>
      <c r="C16" s="7" t="s">
        <v>60</v>
      </c>
    </row>
    <row r="17" customFormat="false" ht="15" hidden="false" customHeight="false" outlineLevel="0" collapsed="false">
      <c r="A17" s="5" t="s">
        <v>61</v>
      </c>
      <c r="B17" s="12" t="str">
        <f aca="false">IF(N(B16)&lt;=0,"",MAX(0,1-B15/B16))</f>
        <v/>
      </c>
      <c r="C17" s="7" t="s">
        <v>62</v>
      </c>
    </row>
    <row r="18" customFormat="false" ht="15" hidden="false" customHeight="false" outlineLevel="0" collapsed="false">
      <c r="A18" s="5" t="s">
        <v>63</v>
      </c>
      <c r="B18" s="13" t="n">
        <f aca="false">IF(COUNT('Daily log'!$O$8:$O$307)=0,1,INDEX('Daily log'!$O$8:$O$307,MATCH(9.99E+307,'Daily log'!$O$8:$O$307)))</f>
        <v>1</v>
      </c>
      <c r="C18" s="7" t="s">
        <v>64</v>
      </c>
    </row>
    <row r="19" customFormat="false" ht="15" hidden="false" customHeight="false" outlineLevel="0" collapsed="false">
      <c r="A19" s="5" t="s">
        <v>65</v>
      </c>
      <c r="B19" s="11" t="n">
        <f aca="false">N(B15)*N(B6)*B18</f>
        <v>0</v>
      </c>
      <c r="C19" s="7" t="s">
        <v>66</v>
      </c>
    </row>
    <row r="20" customFormat="false" ht="15" hidden="false" customHeight="false" outlineLevel="0" collapsed="false">
      <c r="A20" s="5" t="s">
        <v>67</v>
      </c>
      <c r="B20" s="11" t="n">
        <f aca="false">N(B15)*N(B7)</f>
        <v>0</v>
      </c>
      <c r="C20" s="7" t="s">
        <v>68</v>
      </c>
    </row>
    <row r="21" customFormat="false" ht="15" hidden="false" customHeight="false" outlineLevel="0" collapsed="false">
      <c r="A21" s="5" t="s">
        <v>69</v>
      </c>
      <c r="B21" s="11" t="n">
        <f aca="false">N(B15)*N(B8)</f>
        <v>0</v>
      </c>
      <c r="C21" s="7" t="s">
        <v>70</v>
      </c>
    </row>
    <row r="22" customFormat="false" ht="15" hidden="false" customHeight="false" outlineLevel="0" collapsed="false">
      <c r="A22" s="5" t="s">
        <v>71</v>
      </c>
      <c r="B22" s="11" t="n">
        <f aca="false">N(B15)*N(B9)</f>
        <v>0</v>
      </c>
      <c r="C22" s="7" t="s">
        <v>72</v>
      </c>
    </row>
    <row r="23" customFormat="false" ht="15" hidden="false" customHeight="false" outlineLevel="0" collapsed="false">
      <c r="A23" s="5" t="s">
        <v>73</v>
      </c>
      <c r="B23" s="14" t="str">
        <f aca="false">IF(N(B5)&lt;=0,"Type your account size in B5",IF(N(B6)&lt;=0,"Type a risk % per trade in B6",IF(OR(N(B6)&gt;=1,N(B7)&gt;=1,N(B8)&gt;=1,N(B9)&gt;=1,N(B11)&gt;=1),"Type percentages as 1% (0.01), not 1",IF(AND(N(B9)&gt;0,N(B6)&gt;N(B9)),"Risk per trade is above the heat limit",IF(OR(N(B12)&lt;0,N(B12)&gt;1),"Size-cut factor should be between 0 and 1","OK")))))</f>
        <v>Type your account size in B5</v>
      </c>
      <c r="C23" s="7" t="s">
        <v>74</v>
      </c>
    </row>
    <row r="25" customFormat="false" ht="15" hidden="false" customHeight="false" outlineLevel="0" collapsed="false">
      <c r="A25" s="2" t="s">
        <v>75</v>
      </c>
    </row>
  </sheetData>
  <conditionalFormatting sqref="B23">
    <cfRule type="expression" priority="2" aboveAverage="0" equalAverage="0" bottom="0" percent="0" rank="0" text="" dxfId="0">
      <formula>AND(B23&lt;&gt;"",B23&lt;&gt;"OK")</formula>
    </cfRule>
    <cfRule type="cellIs" priority="3" operator="equal" aboveAverage="0" equalAverage="0" bottom="0" percent="0" rank="0" text="" dxfId="1">
      <formula>"OK"</formula>
    </cfRule>
  </conditionalFormatting>
  <dataValidations count="3">
    <dataValidation allowBlank="true" error="Type a percentage below 100%, for example 1%." errorStyle="stop" errorTitle="Percentage" operator="between" showDropDown="false" showErrorMessage="false" showInputMessage="false" sqref="B6:B9 B11" type="decimal">
      <formula1>0</formula1>
      <formula2>0.99</formula2>
    </dataValidation>
    <dataValidation allowBlank="true" error="Type a factor between 0 and 1 (0.5 = half size)." errorStyle="stop" operator="between" showDropDown="false" showErrorMessage="false" showInputMessage="false" sqref="B12" type="decimal">
      <formula1>0</formula1>
      <formula2>1</formula2>
    </dataValidation>
    <dataValidation allowBlank="true" error="Type a number above 0." errorStyle="stop" operator="greaterThan" showDropDown="false" showErrorMessage="false" showInputMessage="false" sqref="B5 B10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3" min="2" style="0" width="22"/>
    <col collapsed="false" customWidth="true" hidden="false" outlineLevel="0" max="4" min="4" style="0" width="18"/>
    <col collapsed="false" customWidth="true" hidden="false" outlineLevel="0" max="5" min="5" style="0" width="3"/>
    <col collapsed="false" customWidth="true" hidden="false" outlineLevel="0" max="6" min="6" style="0" width="13"/>
    <col collapsed="false" customWidth="true" hidden="false" outlineLevel="0" max="7" min="7" style="0" width="28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" t="s">
        <v>76</v>
      </c>
    </row>
    <row r="2" customFormat="false" ht="15" hidden="false" customHeight="false" outlineLevel="0" collapsed="false">
      <c r="A2" s="2" t="s">
        <v>77</v>
      </c>
    </row>
    <row r="4" customFormat="false" ht="15" hidden="false" customHeight="false" outlineLevel="0" collapsed="false">
      <c r="A4" s="4" t="s">
        <v>78</v>
      </c>
      <c r="B4" s="4" t="s">
        <v>55</v>
      </c>
    </row>
    <row r="5" customFormat="false" ht="28.35" hidden="false" customHeight="false" outlineLevel="0" collapsed="false">
      <c r="A5" s="5" t="s">
        <v>79</v>
      </c>
      <c r="B5" s="15"/>
      <c r="F5" s="4" t="s">
        <v>80</v>
      </c>
      <c r="G5" s="4" t="s">
        <v>81</v>
      </c>
      <c r="H5" s="4" t="s">
        <v>82</v>
      </c>
    </row>
    <row r="6" customFormat="false" ht="15" hidden="false" customHeight="false" outlineLevel="0" collapsed="false">
      <c r="A6" s="5" t="s">
        <v>83</v>
      </c>
      <c r="B6" s="15"/>
      <c r="F6" s="15" t="s">
        <v>84</v>
      </c>
      <c r="G6" s="15" t="s">
        <v>85</v>
      </c>
      <c r="H6" s="16" t="n">
        <v>50</v>
      </c>
    </row>
    <row r="7" customFormat="false" ht="15" hidden="false" customHeight="false" outlineLevel="0" collapsed="false">
      <c r="A7" s="5" t="s">
        <v>86</v>
      </c>
      <c r="B7" s="15"/>
      <c r="F7" s="15" t="s">
        <v>87</v>
      </c>
      <c r="G7" s="15" t="s">
        <v>88</v>
      </c>
      <c r="H7" s="16" t="n">
        <v>5</v>
      </c>
    </row>
    <row r="8" customFormat="false" ht="15" hidden="false" customHeight="false" outlineLevel="0" collapsed="false">
      <c r="A8" s="5" t="s">
        <v>89</v>
      </c>
      <c r="B8" s="16"/>
      <c r="F8" s="15" t="s">
        <v>90</v>
      </c>
      <c r="G8" s="15" t="s">
        <v>91</v>
      </c>
      <c r="H8" s="16" t="n">
        <v>2</v>
      </c>
    </row>
    <row r="9" customFormat="false" ht="15" hidden="false" customHeight="false" outlineLevel="0" collapsed="false">
      <c r="A9" s="5" t="s">
        <v>92</v>
      </c>
      <c r="B9" s="16"/>
      <c r="F9" s="15" t="s">
        <v>93</v>
      </c>
      <c r="G9" s="15" t="s">
        <v>94</v>
      </c>
      <c r="H9" s="16" t="n">
        <v>0.5</v>
      </c>
    </row>
    <row r="10" customFormat="false" ht="15" hidden="false" customHeight="false" outlineLevel="0" collapsed="false">
      <c r="A10" s="5" t="s">
        <v>95</v>
      </c>
      <c r="B10" s="15"/>
      <c r="F10" s="15" t="s">
        <v>96</v>
      </c>
      <c r="G10" s="15" t="s">
        <v>97</v>
      </c>
      <c r="H10" s="16" t="n">
        <v>5</v>
      </c>
    </row>
    <row r="11" customFormat="false" ht="15" hidden="false" customHeight="false" outlineLevel="0" collapsed="false">
      <c r="A11" s="5" t="s">
        <v>98</v>
      </c>
      <c r="B11" s="16"/>
      <c r="C11" s="2" t="s">
        <v>99</v>
      </c>
      <c r="F11" s="15"/>
      <c r="G11" s="15"/>
      <c r="H11" s="16"/>
    </row>
    <row r="12" customFormat="false" ht="15" hidden="false" customHeight="false" outlineLevel="0" collapsed="false">
      <c r="A12" s="5" t="s">
        <v>100</v>
      </c>
      <c r="B12" s="16"/>
      <c r="C12" s="2" t="s">
        <v>101</v>
      </c>
      <c r="F12" s="15"/>
      <c r="G12" s="15"/>
      <c r="H12" s="16"/>
    </row>
    <row r="13" customFormat="false" ht="15" hidden="false" customHeight="false" outlineLevel="0" collapsed="false">
      <c r="A13" s="5" t="s">
        <v>102</v>
      </c>
      <c r="B13" s="8"/>
      <c r="C13" s="2" t="s">
        <v>103</v>
      </c>
      <c r="F13" s="15"/>
      <c r="G13" s="15"/>
      <c r="H13" s="16"/>
    </row>
    <row r="14" customFormat="false" ht="15" hidden="false" customHeight="false" outlineLevel="0" collapsed="false">
      <c r="F14" s="15"/>
      <c r="G14" s="15"/>
      <c r="H14" s="16"/>
    </row>
    <row r="15" customFormat="false" ht="15" hidden="false" customHeight="false" outlineLevel="0" collapsed="false">
      <c r="A15" s="4" t="s">
        <v>104</v>
      </c>
      <c r="B15" s="4" t="s">
        <v>55</v>
      </c>
      <c r="F15" s="15"/>
      <c r="G15" s="15"/>
      <c r="H15" s="16"/>
    </row>
    <row r="16" customFormat="false" ht="15" hidden="false" customHeight="false" outlineLevel="0" collapsed="false">
      <c r="A16" s="5" t="s">
        <v>105</v>
      </c>
      <c r="B16" s="14" t="str">
        <f aca="false">IF(COUNT(B8:B9)&lt;2,"Type entry and stop prices",IF(AND(B7&lt;&gt;"Long",B7&lt;&gt;"Short"),"Pick Long or Short",IF(B8=B9,"Stop must differ from entry",IF(AND(B7="Long",B9&gt;B8),"Long: stop must be below entry",IF(AND(B7="Short",B9&lt;B8),"Short: stop must be above entry",IF(AND(B6="Futures",B11="",ISNA(MATCH(B10,$F$6:$F$15,0))),"Pick a futures contract or type a point value",IF(OR(B19="",N(B19)&lt;=0),"Set account size and risk % on the Rules tab","OK")))))))</f>
        <v>Type entry and stop prices</v>
      </c>
      <c r="F16" s="2" t="s">
        <v>106</v>
      </c>
    </row>
    <row r="17" customFormat="false" ht="15" hidden="false" customHeight="false" outlineLevel="0" collapsed="false">
      <c r="A17" s="5" t="s">
        <v>57</v>
      </c>
      <c r="B17" s="11" t="n">
        <f aca="false">Rules!$B$15</f>
        <v>0</v>
      </c>
    </row>
    <row r="18" customFormat="false" ht="15" hidden="false" customHeight="false" outlineLevel="0" collapsed="false">
      <c r="A18" s="5" t="s">
        <v>107</v>
      </c>
      <c r="B18" s="13" t="n">
        <f aca="false">Rules!$B$18</f>
        <v>1</v>
      </c>
    </row>
    <row r="19" customFormat="false" ht="15" hidden="false" customHeight="false" outlineLevel="0" collapsed="false">
      <c r="A19" s="5" t="s">
        <v>108</v>
      </c>
      <c r="B19" s="11" t="n">
        <f aca="false">IF(B13&lt;&gt;"",N(B17)*B13*B18,Rules!$B$19)</f>
        <v>0</v>
      </c>
    </row>
    <row r="20" customFormat="false" ht="15" hidden="false" customHeight="false" outlineLevel="0" collapsed="false">
      <c r="A20" s="5" t="s">
        <v>109</v>
      </c>
      <c r="B20" s="17" t="n">
        <f aca="false">IF(N(B11)&gt;0,B11,IF(B6="Futures",IFERROR(INDEX($H$6:$H$15,MATCH(B10,$F$6:$F$15,0)),""),1))</f>
        <v>1</v>
      </c>
    </row>
    <row r="21" customFormat="false" ht="15" hidden="false" customHeight="false" outlineLevel="0" collapsed="false">
      <c r="A21" s="5" t="s">
        <v>110</v>
      </c>
      <c r="B21" s="17" t="str">
        <f aca="false">IF(B16&lt;&gt;"OK","",ABS(B8-B9))</f>
        <v/>
      </c>
    </row>
    <row r="22" customFormat="false" ht="15" hidden="false" customHeight="false" outlineLevel="0" collapsed="false">
      <c r="A22" s="5" t="s">
        <v>111</v>
      </c>
      <c r="B22" s="11" t="str">
        <f aca="false">IF(B16&lt;&gt;"OK","",B21*B20)</f>
        <v/>
      </c>
    </row>
    <row r="23" customFormat="false" ht="15" hidden="false" customHeight="false" outlineLevel="0" collapsed="false">
      <c r="A23" s="5" t="s">
        <v>112</v>
      </c>
      <c r="B23" s="18" t="str">
        <f aca="false">IF(B16&lt;&gt;"OK","",B19/B22)</f>
        <v/>
      </c>
    </row>
    <row r="24" customFormat="false" ht="15" hidden="false" customHeight="false" outlineLevel="0" collapsed="false">
      <c r="A24" s="5" t="s">
        <v>113</v>
      </c>
      <c r="B24" s="19" t="n">
        <f aca="false">IF(N(B12)&gt;0,B12,IF(B6="Forex",1000,1))</f>
        <v>1</v>
      </c>
    </row>
    <row r="25" customFormat="false" ht="15" hidden="false" customHeight="false" outlineLevel="0" collapsed="false">
      <c r="A25" s="5" t="s">
        <v>114</v>
      </c>
      <c r="B25" s="19" t="str">
        <f aca="false">IF(B16&lt;&gt;"OK","",ROUNDDOWN(B23/B24,0)*B24)</f>
        <v/>
      </c>
    </row>
    <row r="26" customFormat="false" ht="15" hidden="false" customHeight="false" outlineLevel="0" collapsed="false">
      <c r="A26" s="5" t="s">
        <v>115</v>
      </c>
      <c r="B26" s="11" t="str">
        <f aca="false">IF(B16&lt;&gt;"OK","",B25*B22)</f>
        <v/>
      </c>
    </row>
    <row r="27" customFormat="false" ht="15" hidden="false" customHeight="false" outlineLevel="0" collapsed="false">
      <c r="A27" s="5" t="s">
        <v>116</v>
      </c>
      <c r="B27" s="12" t="str">
        <f aca="false">IF(OR(B16&lt;&gt;"OK",N(B17)&lt;=0),"",B26/B17)</f>
        <v/>
      </c>
    </row>
    <row r="28" customFormat="false" ht="15" hidden="false" customHeight="false" outlineLevel="0" collapsed="false">
      <c r="A28" s="5" t="s">
        <v>117</v>
      </c>
      <c r="B28" s="11" t="str">
        <f aca="false">IF(B16&lt;&gt;"OK","",B25*B8*B20)</f>
        <v/>
      </c>
    </row>
    <row r="29" customFormat="false" ht="15" hidden="false" customHeight="false" outlineLevel="0" collapsed="false">
      <c r="A29" s="5" t="s">
        <v>118</v>
      </c>
      <c r="B29" s="20" t="str">
        <f aca="false">IF(OR(B16&lt;&gt;"OK",N(B17)&lt;=0),"",B28/B17)</f>
        <v/>
      </c>
    </row>
    <row r="30" customFormat="false" ht="15" hidden="false" customHeight="false" outlineLevel="0" collapsed="false">
      <c r="A30" s="5" t="s">
        <v>119</v>
      </c>
      <c r="B30" s="11" t="str">
        <f aca="false">IF(B16&lt;&gt;"OK","",'Open positions'!$B$4+B26)</f>
        <v/>
      </c>
      <c r="C30" s="2" t="s">
        <v>120</v>
      </c>
    </row>
    <row r="31" customFormat="false" ht="15" hidden="false" customHeight="false" outlineLevel="0" collapsed="false">
      <c r="A31" s="5" t="s">
        <v>121</v>
      </c>
      <c r="B31" s="12" t="str">
        <f aca="false">IF(OR(B16&lt;&gt;"OK",N(B17)&lt;=0),"",B30/B17)</f>
        <v/>
      </c>
    </row>
    <row r="32" customFormat="false" ht="15" hidden="false" customHeight="false" outlineLevel="0" collapsed="false">
      <c r="A32" s="5" t="s">
        <v>122</v>
      </c>
      <c r="B32" s="14" t="str">
        <f aca="false">IF(OR(B31="",N(Rules!$B$9)=0),"",IF(B31&gt;Rules!$B$9,"OVER","OK"))</f>
        <v/>
      </c>
    </row>
    <row r="33" customFormat="false" ht="15" hidden="false" customHeight="false" outlineLevel="0" collapsed="false">
      <c r="A33" s="5" t="s">
        <v>123</v>
      </c>
      <c r="B33" s="14" t="str">
        <f aca="false">IF(N(Rules!$B$10)=0,"",IF('Open positions'!$B$3+1&gt;Rules!$B$10,"OVER","OK"))</f>
        <v/>
      </c>
      <c r="C33" s="2" t="s">
        <v>124</v>
      </c>
    </row>
    <row r="34" customFormat="false" ht="15" hidden="false" customHeight="false" outlineLevel="0" collapsed="false">
      <c r="A34" s="5" t="s">
        <v>125</v>
      </c>
      <c r="B34" s="14" t="str">
        <f aca="false">IF(B16&lt;&gt;"OK","",IF(B25=0,"Risk budget is smaller than the risk of one unit: size 0",""))</f>
        <v/>
      </c>
    </row>
    <row r="36" customFormat="false" ht="15" hidden="false" customHeight="false" outlineLevel="0" collapsed="false">
      <c r="A36" s="4" t="s">
        <v>126</v>
      </c>
      <c r="B36" s="4" t="s">
        <v>127</v>
      </c>
      <c r="C36" s="4" t="s">
        <v>128</v>
      </c>
      <c r="D36" s="4" t="s">
        <v>129</v>
      </c>
    </row>
    <row r="37" customFormat="false" ht="15" hidden="false" customHeight="false" outlineLevel="0" collapsed="false">
      <c r="A37" s="5" t="s">
        <v>130</v>
      </c>
      <c r="B37" s="21" t="str">
        <f aca="false">IF($B$16&lt;&gt;"OK","",$B$8+IF($B$7="Long",1,-1)*1*$B$21)</f>
        <v/>
      </c>
      <c r="C37" s="21" t="str">
        <f aca="false">IF($B$16&lt;&gt;"OK","",1*$B$21)</f>
        <v/>
      </c>
      <c r="D37" s="22" t="str">
        <f aca="false">IF($B$16&lt;&gt;"OK","",$B$25*1*$B$21*$B$20)</f>
        <v/>
      </c>
    </row>
    <row r="38" customFormat="false" ht="15" hidden="false" customHeight="false" outlineLevel="0" collapsed="false">
      <c r="A38" s="5" t="s">
        <v>131</v>
      </c>
      <c r="B38" s="21" t="str">
        <f aca="false">IF($B$16&lt;&gt;"OK","",$B$8+IF($B$7="Long",1,-1)*2*$B$21)</f>
        <v/>
      </c>
      <c r="C38" s="21" t="str">
        <f aca="false">IF($B$16&lt;&gt;"OK","",2*$B$21)</f>
        <v/>
      </c>
      <c r="D38" s="22" t="str">
        <f aca="false">IF($B$16&lt;&gt;"OK","",$B$25*2*$B$21*$B$20)</f>
        <v/>
      </c>
    </row>
    <row r="39" customFormat="false" ht="15" hidden="false" customHeight="false" outlineLevel="0" collapsed="false">
      <c r="A39" s="5" t="s">
        <v>132</v>
      </c>
      <c r="B39" s="21" t="str">
        <f aca="false">IF($B$16&lt;&gt;"OK","",$B$8+IF($B$7="Long",1,-1)*3*$B$21)</f>
        <v/>
      </c>
      <c r="C39" s="21" t="str">
        <f aca="false">IF($B$16&lt;&gt;"OK","",3*$B$21)</f>
        <v/>
      </c>
      <c r="D39" s="22" t="str">
        <f aca="false">IF($B$16&lt;&gt;"OK","",$B$25*3*$B$21*$B$20)</f>
        <v/>
      </c>
    </row>
    <row r="41" customFormat="false" ht="15" hidden="false" customHeight="false" outlineLevel="0" collapsed="false">
      <c r="A41" s="2" t="s">
        <v>133</v>
      </c>
    </row>
  </sheetData>
  <conditionalFormatting sqref="B16">
    <cfRule type="expression" priority="2" aboveAverage="0" equalAverage="0" bottom="0" percent="0" rank="0" text="" dxfId="0">
      <formula>AND(B16&lt;&gt;"",B16&lt;&gt;"OK")</formula>
    </cfRule>
    <cfRule type="cellIs" priority="3" operator="equal" aboveAverage="0" equalAverage="0" bottom="0" percent="0" rank="0" text="" dxfId="1">
      <formula>"OK"</formula>
    </cfRule>
  </conditionalFormatting>
  <conditionalFormatting sqref="B32:B33">
    <cfRule type="cellIs" priority="4" operator="equal" aboveAverage="0" equalAverage="0" bottom="0" percent="0" rank="0" text="" dxfId="0">
      <formula>"OVER"</formula>
    </cfRule>
    <cfRule type="cellIs" priority="5" operator="equal" aboveAverage="0" equalAverage="0" bottom="0" percent="0" rank="0" text="" dxfId="1">
      <formula>"OK"</formula>
    </cfRule>
  </conditionalFormatting>
  <dataValidations count="3">
    <dataValidation allowBlank="true" errorStyle="stop" operator="between" showDropDown="false" showErrorMessage="false" showInputMessage="false" sqref="B6" type="list">
      <formula1>"Stock,Forex,Futures"</formula1>
      <formula2>0</formula2>
    </dataValidation>
    <dataValidation allowBlank="true" errorStyle="stop" operator="between" showDropDown="false" showErrorMessage="false" showInputMessage="false" sqref="B7" type="list">
      <formula1>"Long,Short"</formula1>
      <formula2>0</formula2>
    </dataValidation>
    <dataValidation allowBlank="true" errorStyle="stop" operator="between" showDropDown="false" showErrorMessage="false" showInputMessage="false" sqref="B10" type="list">
      <formula1>$F$6:$F$15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2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5" min="4" style="0" width="13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8" min="8" style="0" width="30"/>
    <col collapsed="false" customWidth="true" hidden="false" outlineLevel="0" max="9" min="9" style="0" width="14"/>
    <col collapsed="false" customWidth="true" hidden="false" outlineLevel="0" max="10" min="10" style="0" width="11"/>
    <col collapsed="false" customWidth="true" hidden="false" outlineLevel="0" max="11" min="11" style="0" width="24"/>
    <col collapsed="false" customWidth="true" hidden="false" outlineLevel="0" max="12" min="12" style="0" width="3"/>
    <col collapsed="false" customWidth="true" hidden="false" outlineLevel="0" max="13" min="13" style="0" width="13"/>
    <col collapsed="false" customWidth="true" hidden="false" outlineLevel="0" max="14" min="14" style="0" width="11"/>
    <col collapsed="false" customWidth="true" hidden="false" outlineLevel="0" max="15" min="15" style="0" width="8"/>
    <col collapsed="false" customWidth="true" hidden="false" outlineLevel="0" max="18" min="16" style="0" width="11"/>
    <col collapsed="false" customWidth="true" hidden="false" outlineLevel="0" max="20" min="19" style="0" width="10"/>
    <col collapsed="false" customWidth="true" hidden="false" outlineLevel="0" max="22" min="21" style="0" width="13"/>
    <col collapsed="false" customWidth="true" hidden="false" outlineLevel="0" max="23" min="23" style="0" width="11"/>
    <col collapsed="false" customWidth="true" hidden="false" outlineLevel="0" max="24" min="24" style="0" width="30"/>
  </cols>
  <sheetData>
    <row r="1" customFormat="false" ht="19.7" hidden="false" customHeight="false" outlineLevel="0" collapsed="false">
      <c r="A1" s="1" t="s">
        <v>134</v>
      </c>
    </row>
    <row r="3" customFormat="false" ht="15" hidden="false" customHeight="false" outlineLevel="0" collapsed="false">
      <c r="A3" s="5" t="s">
        <v>135</v>
      </c>
      <c r="B3" s="23" t="n">
        <f aca="false">COUNTIF(K9:K58,"OK")</f>
        <v>0</v>
      </c>
      <c r="C3" s="5" t="s">
        <v>136</v>
      </c>
      <c r="D3" s="23" t="n">
        <f aca="false">Rules!$B$10</f>
        <v>0</v>
      </c>
      <c r="E3" s="14" t="str">
        <f aca="false">IF(N(D3)=0,"",IF(B3&gt;D3,"OVER","OK"))</f>
        <v/>
      </c>
    </row>
    <row r="4" customFormat="false" ht="15" hidden="false" customHeight="false" outlineLevel="0" collapsed="false">
      <c r="A4" s="5" t="s">
        <v>137</v>
      </c>
      <c r="B4" s="11" t="n">
        <f aca="false">SUMIFS(I9:I58,K9:K58,"OK")</f>
        <v>0</v>
      </c>
      <c r="C4" s="5" t="s">
        <v>138</v>
      </c>
      <c r="D4" s="11" t="n">
        <f aca="false">Rules!$B$22</f>
        <v>0</v>
      </c>
    </row>
    <row r="5" customFormat="false" ht="15" hidden="false" customHeight="false" outlineLevel="0" collapsed="false">
      <c r="A5" s="5" t="s">
        <v>139</v>
      </c>
      <c r="B5" s="12" t="str">
        <f aca="false">IF(N(Rules!$B$15)&lt;=0,"",B4/Rules!$B$15)</f>
        <v/>
      </c>
      <c r="C5" s="5" t="s">
        <v>140</v>
      </c>
      <c r="D5" s="12" t="n">
        <f aca="false">Rules!$B$9</f>
        <v>0</v>
      </c>
      <c r="E5" s="14" t="str">
        <f aca="false">IF(OR(B5="",N(D5)=0),"",IF(B5&gt;D5,"OVER","OK"))</f>
        <v/>
      </c>
    </row>
    <row r="6" customFormat="false" ht="15" hidden="false" customHeight="false" outlineLevel="0" collapsed="false">
      <c r="A6" s="2" t="s">
        <v>141</v>
      </c>
      <c r="M6" s="2" t="s">
        <v>142</v>
      </c>
    </row>
    <row r="8" customFormat="false" ht="31.5" hidden="false" customHeight="true" outlineLevel="0" collapsed="false">
      <c r="A8" s="4" t="s">
        <v>143</v>
      </c>
      <c r="B8" s="4" t="s">
        <v>86</v>
      </c>
      <c r="C8" s="4" t="s">
        <v>144</v>
      </c>
      <c r="D8" s="4" t="s">
        <v>145</v>
      </c>
      <c r="E8" s="4" t="s">
        <v>146</v>
      </c>
      <c r="F8" s="4" t="s">
        <v>147</v>
      </c>
      <c r="G8" s="4" t="s">
        <v>148</v>
      </c>
      <c r="H8" s="4" t="s">
        <v>149</v>
      </c>
      <c r="I8" s="24" t="s">
        <v>150</v>
      </c>
      <c r="J8" s="24" t="s">
        <v>151</v>
      </c>
      <c r="K8" s="24" t="s">
        <v>152</v>
      </c>
      <c r="M8" s="4" t="s">
        <v>153</v>
      </c>
      <c r="N8" s="4" t="s">
        <v>143</v>
      </c>
      <c r="O8" s="4" t="s">
        <v>86</v>
      </c>
      <c r="P8" s="4" t="s">
        <v>145</v>
      </c>
      <c r="Q8" s="4" t="s">
        <v>154</v>
      </c>
      <c r="R8" s="4" t="s">
        <v>155</v>
      </c>
      <c r="S8" s="4" t="s">
        <v>147</v>
      </c>
      <c r="T8" s="4" t="s">
        <v>148</v>
      </c>
      <c r="U8" s="24" t="s">
        <v>156</v>
      </c>
      <c r="V8" s="24" t="s">
        <v>157</v>
      </c>
      <c r="W8" s="24" t="s">
        <v>158</v>
      </c>
      <c r="X8" s="24" t="s">
        <v>152</v>
      </c>
    </row>
    <row r="9" customFormat="false" ht="15" hidden="false" customHeight="false" outlineLevel="0" collapsed="false">
      <c r="A9" s="15"/>
      <c r="B9" s="15"/>
      <c r="C9" s="15"/>
      <c r="D9" s="16"/>
      <c r="E9" s="16"/>
      <c r="F9" s="25"/>
      <c r="G9" s="16"/>
      <c r="H9" s="15"/>
      <c r="I9" s="26" t="str">
        <f aca="false">IF(K9&lt;&gt;"OK","",MAX(0,IF(B9="Long",D9-E9,E9-D9))*F9*IF(G9="",1,G9))</f>
        <v/>
      </c>
      <c r="J9" s="27" t="str">
        <f aca="false">IF(OR(K9&lt;&gt;"OK",N(Rules!$B$15)&lt;=0),"",I9/Rules!$B$15)</f>
        <v/>
      </c>
      <c r="K9" s="28" t="str">
        <f aca="false">IF(COUNTA(A9:H9)=0,"",IF(AND(B9&lt;&gt;"Long",B9&lt;&gt;"Short"),"Pick Long or Short",IF(COUNT(D9,E9,F9)&lt;3,"Add entry, stop and size",IF(F9&lt;=0,"Size must be above 0",IF(AND(G9&lt;&gt;"",N(G9)&lt;=0),"Point value must be above 0","OK")))))</f>
        <v/>
      </c>
      <c r="M9" s="29"/>
      <c r="N9" s="15"/>
      <c r="O9" s="15"/>
      <c r="P9" s="16"/>
      <c r="Q9" s="16"/>
      <c r="R9" s="16"/>
      <c r="S9" s="25"/>
      <c r="T9" s="16"/>
      <c r="U9" s="26" t="str">
        <f aca="false">IF(X9&lt;&gt;"OK","",ABS(P9-Q9)*S9*IF(T9="",1,T9))</f>
        <v/>
      </c>
      <c r="V9" s="26" t="str">
        <f aca="false">IF(X9&lt;&gt;"OK","",(R9-P9)*IF(O9="Long",1,-1)*S9*IF(T9="",1,T9))</f>
        <v/>
      </c>
      <c r="W9" s="30" t="str">
        <f aca="false">IF(X9&lt;&gt;"OK","",V9/U9)</f>
        <v/>
      </c>
      <c r="X9" s="28" t="str">
        <f aca="false">IF(COUNTA(M9:T9)=0,"",IF(AND(O9&lt;&gt;"Long",O9&lt;&gt;"Short"),"Pick Long or Short",IF(COUNT(P9,Q9,R9,S9)&lt;4,"Add entry, initial stop, exit and size",IF(S9&lt;=0,"Size must be above 0",IF(IF(O9="Long",Q9&gt;=P9,Q9&lt;=P9),"Initial stop must be on the losing side of entry",IF(AND(T9&lt;&gt;"",N(T9)&lt;=0),"Point value must be above 0","OK"))))))</f>
        <v/>
      </c>
    </row>
    <row r="10" customFormat="false" ht="15" hidden="false" customHeight="false" outlineLevel="0" collapsed="false">
      <c r="A10" s="15"/>
      <c r="B10" s="15"/>
      <c r="C10" s="15"/>
      <c r="D10" s="16"/>
      <c r="E10" s="16"/>
      <c r="F10" s="25"/>
      <c r="G10" s="16"/>
      <c r="H10" s="15"/>
      <c r="I10" s="26" t="str">
        <f aca="false">IF(K10&lt;&gt;"OK","",MAX(0,IF(B10="Long",D10-E10,E10-D10))*F10*IF(G10="",1,G10))</f>
        <v/>
      </c>
      <c r="J10" s="27" t="str">
        <f aca="false">IF(OR(K10&lt;&gt;"OK",N(Rules!$B$15)&lt;=0),"",I10/Rules!$B$15)</f>
        <v/>
      </c>
      <c r="K10" s="28" t="str">
        <f aca="false">IF(COUNTA(A10:H10)=0,"",IF(AND(B10&lt;&gt;"Long",B10&lt;&gt;"Short"),"Pick Long or Short",IF(COUNT(D10,E10,F10)&lt;3,"Add entry, stop and size",IF(F10&lt;=0,"Size must be above 0",IF(AND(G10&lt;&gt;"",N(G10)&lt;=0),"Point value must be above 0","OK")))))</f>
        <v/>
      </c>
      <c r="M10" s="29"/>
      <c r="N10" s="15"/>
      <c r="O10" s="15"/>
      <c r="P10" s="16"/>
      <c r="Q10" s="16"/>
      <c r="R10" s="16"/>
      <c r="S10" s="25"/>
      <c r="T10" s="16"/>
      <c r="U10" s="26" t="str">
        <f aca="false">IF(X10&lt;&gt;"OK","",ABS(P10-Q10)*S10*IF(T10="",1,T10))</f>
        <v/>
      </c>
      <c r="V10" s="26" t="str">
        <f aca="false">IF(X10&lt;&gt;"OK","",(R10-P10)*IF(O10="Long",1,-1)*S10*IF(T10="",1,T10))</f>
        <v/>
      </c>
      <c r="W10" s="30" t="str">
        <f aca="false">IF(X10&lt;&gt;"OK","",V10/U10)</f>
        <v/>
      </c>
      <c r="X10" s="28" t="str">
        <f aca="false">IF(COUNTA(M10:T10)=0,"",IF(AND(O10&lt;&gt;"Long",O10&lt;&gt;"Short"),"Pick Long or Short",IF(COUNT(P10,Q10,R10,S10)&lt;4,"Add entry, initial stop, exit and size",IF(S10&lt;=0,"Size must be above 0",IF(IF(O10="Long",Q10&gt;=P10,Q10&lt;=P10),"Initial stop must be on the losing side of entry",IF(AND(T10&lt;&gt;"",N(T10)&lt;=0),"Point value must be above 0","OK"))))))</f>
        <v/>
      </c>
    </row>
    <row r="11" customFormat="false" ht="15" hidden="false" customHeight="false" outlineLevel="0" collapsed="false">
      <c r="A11" s="15"/>
      <c r="B11" s="15"/>
      <c r="C11" s="15"/>
      <c r="D11" s="16"/>
      <c r="E11" s="16"/>
      <c r="F11" s="25"/>
      <c r="G11" s="16"/>
      <c r="H11" s="15"/>
      <c r="I11" s="26" t="str">
        <f aca="false">IF(K11&lt;&gt;"OK","",MAX(0,IF(B11="Long",D11-E11,E11-D11))*F11*IF(G11="",1,G11))</f>
        <v/>
      </c>
      <c r="J11" s="27" t="str">
        <f aca="false">IF(OR(K11&lt;&gt;"OK",N(Rules!$B$15)&lt;=0),"",I11/Rules!$B$15)</f>
        <v/>
      </c>
      <c r="K11" s="28" t="str">
        <f aca="false">IF(COUNTA(A11:H11)=0,"",IF(AND(B11&lt;&gt;"Long",B11&lt;&gt;"Short"),"Pick Long or Short",IF(COUNT(D11,E11,F11)&lt;3,"Add entry, stop and size",IF(F11&lt;=0,"Size must be above 0",IF(AND(G11&lt;&gt;"",N(G11)&lt;=0),"Point value must be above 0","OK")))))</f>
        <v/>
      </c>
      <c r="M11" s="29"/>
      <c r="N11" s="15"/>
      <c r="O11" s="15"/>
      <c r="P11" s="16"/>
      <c r="Q11" s="16"/>
      <c r="R11" s="16"/>
      <c r="S11" s="25"/>
      <c r="T11" s="16"/>
      <c r="U11" s="26" t="str">
        <f aca="false">IF(X11&lt;&gt;"OK","",ABS(P11-Q11)*S11*IF(T11="",1,T11))</f>
        <v/>
      </c>
      <c r="V11" s="26" t="str">
        <f aca="false">IF(X11&lt;&gt;"OK","",(R11-P11)*IF(O11="Long",1,-1)*S11*IF(T11="",1,T11))</f>
        <v/>
      </c>
      <c r="W11" s="30" t="str">
        <f aca="false">IF(X11&lt;&gt;"OK","",V11/U11)</f>
        <v/>
      </c>
      <c r="X11" s="28" t="str">
        <f aca="false">IF(COUNTA(M11:T11)=0,"",IF(AND(O11&lt;&gt;"Long",O11&lt;&gt;"Short"),"Pick Long or Short",IF(COUNT(P11,Q11,R11,S11)&lt;4,"Add entry, initial stop, exit and size",IF(S11&lt;=0,"Size must be above 0",IF(IF(O11="Long",Q11&gt;=P11,Q11&lt;=P11),"Initial stop must be on the losing side of entry",IF(AND(T11&lt;&gt;"",N(T11)&lt;=0),"Point value must be above 0","OK"))))))</f>
        <v/>
      </c>
    </row>
    <row r="12" customFormat="false" ht="15" hidden="false" customHeight="false" outlineLevel="0" collapsed="false">
      <c r="A12" s="15"/>
      <c r="B12" s="15"/>
      <c r="C12" s="15"/>
      <c r="D12" s="16"/>
      <c r="E12" s="16"/>
      <c r="F12" s="25"/>
      <c r="G12" s="16"/>
      <c r="H12" s="15"/>
      <c r="I12" s="26" t="str">
        <f aca="false">IF(K12&lt;&gt;"OK","",MAX(0,IF(B12="Long",D12-E12,E12-D12))*F12*IF(G12="",1,G12))</f>
        <v/>
      </c>
      <c r="J12" s="27" t="str">
        <f aca="false">IF(OR(K12&lt;&gt;"OK",N(Rules!$B$15)&lt;=0),"",I12/Rules!$B$15)</f>
        <v/>
      </c>
      <c r="K12" s="28" t="str">
        <f aca="false">IF(COUNTA(A12:H12)=0,"",IF(AND(B12&lt;&gt;"Long",B12&lt;&gt;"Short"),"Pick Long or Short",IF(COUNT(D12,E12,F12)&lt;3,"Add entry, stop and size",IF(F12&lt;=0,"Size must be above 0",IF(AND(G12&lt;&gt;"",N(G12)&lt;=0),"Point value must be above 0","OK")))))</f>
        <v/>
      </c>
      <c r="M12" s="29"/>
      <c r="N12" s="15"/>
      <c r="O12" s="15"/>
      <c r="P12" s="16"/>
      <c r="Q12" s="16"/>
      <c r="R12" s="16"/>
      <c r="S12" s="25"/>
      <c r="T12" s="16"/>
      <c r="U12" s="26" t="str">
        <f aca="false">IF(X12&lt;&gt;"OK","",ABS(P12-Q12)*S12*IF(T12="",1,T12))</f>
        <v/>
      </c>
      <c r="V12" s="26" t="str">
        <f aca="false">IF(X12&lt;&gt;"OK","",(R12-P12)*IF(O12="Long",1,-1)*S12*IF(T12="",1,T12))</f>
        <v/>
      </c>
      <c r="W12" s="30" t="str">
        <f aca="false">IF(X12&lt;&gt;"OK","",V12/U12)</f>
        <v/>
      </c>
      <c r="X12" s="28" t="str">
        <f aca="false">IF(COUNTA(M12:T12)=0,"",IF(AND(O12&lt;&gt;"Long",O12&lt;&gt;"Short"),"Pick Long or Short",IF(COUNT(P12,Q12,R12,S12)&lt;4,"Add entry, initial stop, exit and size",IF(S12&lt;=0,"Size must be above 0",IF(IF(O12="Long",Q12&gt;=P12,Q12&lt;=P12),"Initial stop must be on the losing side of entry",IF(AND(T12&lt;&gt;"",N(T12)&lt;=0),"Point value must be above 0","OK"))))))</f>
        <v/>
      </c>
    </row>
    <row r="13" customFormat="false" ht="15" hidden="false" customHeight="false" outlineLevel="0" collapsed="false">
      <c r="A13" s="15"/>
      <c r="B13" s="15"/>
      <c r="C13" s="15"/>
      <c r="D13" s="16"/>
      <c r="E13" s="16"/>
      <c r="F13" s="25"/>
      <c r="G13" s="16"/>
      <c r="H13" s="15"/>
      <c r="I13" s="26" t="str">
        <f aca="false">IF(K13&lt;&gt;"OK","",MAX(0,IF(B13="Long",D13-E13,E13-D13))*F13*IF(G13="",1,G13))</f>
        <v/>
      </c>
      <c r="J13" s="27" t="str">
        <f aca="false">IF(OR(K13&lt;&gt;"OK",N(Rules!$B$15)&lt;=0),"",I13/Rules!$B$15)</f>
        <v/>
      </c>
      <c r="K13" s="28" t="str">
        <f aca="false">IF(COUNTA(A13:H13)=0,"",IF(AND(B13&lt;&gt;"Long",B13&lt;&gt;"Short"),"Pick Long or Short",IF(COUNT(D13,E13,F13)&lt;3,"Add entry, stop and size",IF(F13&lt;=0,"Size must be above 0",IF(AND(G13&lt;&gt;"",N(G13)&lt;=0),"Point value must be above 0","OK")))))</f>
        <v/>
      </c>
      <c r="M13" s="29"/>
      <c r="N13" s="15"/>
      <c r="O13" s="15"/>
      <c r="P13" s="16"/>
      <c r="Q13" s="16"/>
      <c r="R13" s="16"/>
      <c r="S13" s="25"/>
      <c r="T13" s="16"/>
      <c r="U13" s="26" t="str">
        <f aca="false">IF(X13&lt;&gt;"OK","",ABS(P13-Q13)*S13*IF(T13="",1,T13))</f>
        <v/>
      </c>
      <c r="V13" s="26" t="str">
        <f aca="false">IF(X13&lt;&gt;"OK","",(R13-P13)*IF(O13="Long",1,-1)*S13*IF(T13="",1,T13))</f>
        <v/>
      </c>
      <c r="W13" s="30" t="str">
        <f aca="false">IF(X13&lt;&gt;"OK","",V13/U13)</f>
        <v/>
      </c>
      <c r="X13" s="28" t="str">
        <f aca="false">IF(COUNTA(M13:T13)=0,"",IF(AND(O13&lt;&gt;"Long",O13&lt;&gt;"Short"),"Pick Long or Short",IF(COUNT(P13,Q13,R13,S13)&lt;4,"Add entry, initial stop, exit and size",IF(S13&lt;=0,"Size must be above 0",IF(IF(O13="Long",Q13&gt;=P13,Q13&lt;=P13),"Initial stop must be on the losing side of entry",IF(AND(T13&lt;&gt;"",N(T13)&lt;=0),"Point value must be above 0","OK"))))))</f>
        <v/>
      </c>
    </row>
    <row r="14" customFormat="false" ht="15" hidden="false" customHeight="false" outlineLevel="0" collapsed="false">
      <c r="A14" s="15"/>
      <c r="B14" s="15"/>
      <c r="C14" s="15"/>
      <c r="D14" s="16"/>
      <c r="E14" s="16"/>
      <c r="F14" s="25"/>
      <c r="G14" s="16"/>
      <c r="H14" s="15"/>
      <c r="I14" s="26" t="str">
        <f aca="false">IF(K14&lt;&gt;"OK","",MAX(0,IF(B14="Long",D14-E14,E14-D14))*F14*IF(G14="",1,G14))</f>
        <v/>
      </c>
      <c r="J14" s="27" t="str">
        <f aca="false">IF(OR(K14&lt;&gt;"OK",N(Rules!$B$15)&lt;=0),"",I14/Rules!$B$15)</f>
        <v/>
      </c>
      <c r="K14" s="28" t="str">
        <f aca="false">IF(COUNTA(A14:H14)=0,"",IF(AND(B14&lt;&gt;"Long",B14&lt;&gt;"Short"),"Pick Long or Short",IF(COUNT(D14,E14,F14)&lt;3,"Add entry, stop and size",IF(F14&lt;=0,"Size must be above 0",IF(AND(G14&lt;&gt;"",N(G14)&lt;=0),"Point value must be above 0","OK")))))</f>
        <v/>
      </c>
      <c r="M14" s="29"/>
      <c r="N14" s="15"/>
      <c r="O14" s="15"/>
      <c r="P14" s="16"/>
      <c r="Q14" s="16"/>
      <c r="R14" s="16"/>
      <c r="S14" s="25"/>
      <c r="T14" s="16"/>
      <c r="U14" s="26" t="str">
        <f aca="false">IF(X14&lt;&gt;"OK","",ABS(P14-Q14)*S14*IF(T14="",1,T14))</f>
        <v/>
      </c>
      <c r="V14" s="26" t="str">
        <f aca="false">IF(X14&lt;&gt;"OK","",(R14-P14)*IF(O14="Long",1,-1)*S14*IF(T14="",1,T14))</f>
        <v/>
      </c>
      <c r="W14" s="30" t="str">
        <f aca="false">IF(X14&lt;&gt;"OK","",V14/U14)</f>
        <v/>
      </c>
      <c r="X14" s="28" t="str">
        <f aca="false">IF(COUNTA(M14:T14)=0,"",IF(AND(O14&lt;&gt;"Long",O14&lt;&gt;"Short"),"Pick Long or Short",IF(COUNT(P14,Q14,R14,S14)&lt;4,"Add entry, initial stop, exit and size",IF(S14&lt;=0,"Size must be above 0",IF(IF(O14="Long",Q14&gt;=P14,Q14&lt;=P14),"Initial stop must be on the losing side of entry",IF(AND(T14&lt;&gt;"",N(T14)&lt;=0),"Point value must be above 0","OK"))))))</f>
        <v/>
      </c>
    </row>
    <row r="15" customFormat="false" ht="15" hidden="false" customHeight="false" outlineLevel="0" collapsed="false">
      <c r="A15" s="15"/>
      <c r="B15" s="15"/>
      <c r="C15" s="15"/>
      <c r="D15" s="16"/>
      <c r="E15" s="16"/>
      <c r="F15" s="25"/>
      <c r="G15" s="16"/>
      <c r="H15" s="15"/>
      <c r="I15" s="26" t="str">
        <f aca="false">IF(K15&lt;&gt;"OK","",MAX(0,IF(B15="Long",D15-E15,E15-D15))*F15*IF(G15="",1,G15))</f>
        <v/>
      </c>
      <c r="J15" s="27" t="str">
        <f aca="false">IF(OR(K15&lt;&gt;"OK",N(Rules!$B$15)&lt;=0),"",I15/Rules!$B$15)</f>
        <v/>
      </c>
      <c r="K15" s="28" t="str">
        <f aca="false">IF(COUNTA(A15:H15)=0,"",IF(AND(B15&lt;&gt;"Long",B15&lt;&gt;"Short"),"Pick Long or Short",IF(COUNT(D15,E15,F15)&lt;3,"Add entry, stop and size",IF(F15&lt;=0,"Size must be above 0",IF(AND(G15&lt;&gt;"",N(G15)&lt;=0),"Point value must be above 0","OK")))))</f>
        <v/>
      </c>
      <c r="M15" s="29"/>
      <c r="N15" s="15"/>
      <c r="O15" s="15"/>
      <c r="P15" s="16"/>
      <c r="Q15" s="16"/>
      <c r="R15" s="16"/>
      <c r="S15" s="25"/>
      <c r="T15" s="16"/>
      <c r="U15" s="26" t="str">
        <f aca="false">IF(X15&lt;&gt;"OK","",ABS(P15-Q15)*S15*IF(T15="",1,T15))</f>
        <v/>
      </c>
      <c r="V15" s="26" t="str">
        <f aca="false">IF(X15&lt;&gt;"OK","",(R15-P15)*IF(O15="Long",1,-1)*S15*IF(T15="",1,T15))</f>
        <v/>
      </c>
      <c r="W15" s="30" t="str">
        <f aca="false">IF(X15&lt;&gt;"OK","",V15/U15)</f>
        <v/>
      </c>
      <c r="X15" s="28" t="str">
        <f aca="false">IF(COUNTA(M15:T15)=0,"",IF(AND(O15&lt;&gt;"Long",O15&lt;&gt;"Short"),"Pick Long or Short",IF(COUNT(P15,Q15,R15,S15)&lt;4,"Add entry, initial stop, exit and size",IF(S15&lt;=0,"Size must be above 0",IF(IF(O15="Long",Q15&gt;=P15,Q15&lt;=P15),"Initial stop must be on the losing side of entry",IF(AND(T15&lt;&gt;"",N(T15)&lt;=0),"Point value must be above 0","OK"))))))</f>
        <v/>
      </c>
    </row>
    <row r="16" customFormat="false" ht="15" hidden="false" customHeight="false" outlineLevel="0" collapsed="false">
      <c r="A16" s="15"/>
      <c r="B16" s="15"/>
      <c r="C16" s="15"/>
      <c r="D16" s="16"/>
      <c r="E16" s="16"/>
      <c r="F16" s="25"/>
      <c r="G16" s="16"/>
      <c r="H16" s="15"/>
      <c r="I16" s="26" t="str">
        <f aca="false">IF(K16&lt;&gt;"OK","",MAX(0,IF(B16="Long",D16-E16,E16-D16))*F16*IF(G16="",1,G16))</f>
        <v/>
      </c>
      <c r="J16" s="27" t="str">
        <f aca="false">IF(OR(K16&lt;&gt;"OK",N(Rules!$B$15)&lt;=0),"",I16/Rules!$B$15)</f>
        <v/>
      </c>
      <c r="K16" s="28" t="str">
        <f aca="false">IF(COUNTA(A16:H16)=0,"",IF(AND(B16&lt;&gt;"Long",B16&lt;&gt;"Short"),"Pick Long or Short",IF(COUNT(D16,E16,F16)&lt;3,"Add entry, stop and size",IF(F16&lt;=0,"Size must be above 0",IF(AND(G16&lt;&gt;"",N(G16)&lt;=0),"Point value must be above 0","OK")))))</f>
        <v/>
      </c>
      <c r="M16" s="29"/>
      <c r="N16" s="15"/>
      <c r="O16" s="15"/>
      <c r="P16" s="16"/>
      <c r="Q16" s="16"/>
      <c r="R16" s="16"/>
      <c r="S16" s="25"/>
      <c r="T16" s="16"/>
      <c r="U16" s="26" t="str">
        <f aca="false">IF(X16&lt;&gt;"OK","",ABS(P16-Q16)*S16*IF(T16="",1,T16))</f>
        <v/>
      </c>
      <c r="V16" s="26" t="str">
        <f aca="false">IF(X16&lt;&gt;"OK","",(R16-P16)*IF(O16="Long",1,-1)*S16*IF(T16="",1,T16))</f>
        <v/>
      </c>
      <c r="W16" s="30" t="str">
        <f aca="false">IF(X16&lt;&gt;"OK","",V16/U16)</f>
        <v/>
      </c>
      <c r="X16" s="28" t="str">
        <f aca="false">IF(COUNTA(M16:T16)=0,"",IF(AND(O16&lt;&gt;"Long",O16&lt;&gt;"Short"),"Pick Long or Short",IF(COUNT(P16,Q16,R16,S16)&lt;4,"Add entry, initial stop, exit and size",IF(S16&lt;=0,"Size must be above 0",IF(IF(O16="Long",Q16&gt;=P16,Q16&lt;=P16),"Initial stop must be on the losing side of entry",IF(AND(T16&lt;&gt;"",N(T16)&lt;=0),"Point value must be above 0","OK"))))))</f>
        <v/>
      </c>
    </row>
    <row r="17" customFormat="false" ht="15" hidden="false" customHeight="false" outlineLevel="0" collapsed="false">
      <c r="A17" s="15"/>
      <c r="B17" s="15"/>
      <c r="C17" s="15"/>
      <c r="D17" s="16"/>
      <c r="E17" s="16"/>
      <c r="F17" s="25"/>
      <c r="G17" s="16"/>
      <c r="H17" s="15"/>
      <c r="I17" s="26" t="str">
        <f aca="false">IF(K17&lt;&gt;"OK","",MAX(0,IF(B17="Long",D17-E17,E17-D17))*F17*IF(G17="",1,G17))</f>
        <v/>
      </c>
      <c r="J17" s="27" t="str">
        <f aca="false">IF(OR(K17&lt;&gt;"OK",N(Rules!$B$15)&lt;=0),"",I17/Rules!$B$15)</f>
        <v/>
      </c>
      <c r="K17" s="28" t="str">
        <f aca="false">IF(COUNTA(A17:H17)=0,"",IF(AND(B17&lt;&gt;"Long",B17&lt;&gt;"Short"),"Pick Long or Short",IF(COUNT(D17,E17,F17)&lt;3,"Add entry, stop and size",IF(F17&lt;=0,"Size must be above 0",IF(AND(G17&lt;&gt;"",N(G17)&lt;=0),"Point value must be above 0","OK")))))</f>
        <v/>
      </c>
      <c r="M17" s="29"/>
      <c r="N17" s="15"/>
      <c r="O17" s="15"/>
      <c r="P17" s="16"/>
      <c r="Q17" s="16"/>
      <c r="R17" s="16"/>
      <c r="S17" s="25"/>
      <c r="T17" s="16"/>
      <c r="U17" s="26" t="str">
        <f aca="false">IF(X17&lt;&gt;"OK","",ABS(P17-Q17)*S17*IF(T17="",1,T17))</f>
        <v/>
      </c>
      <c r="V17" s="26" t="str">
        <f aca="false">IF(X17&lt;&gt;"OK","",(R17-P17)*IF(O17="Long",1,-1)*S17*IF(T17="",1,T17))</f>
        <v/>
      </c>
      <c r="W17" s="30" t="str">
        <f aca="false">IF(X17&lt;&gt;"OK","",V17/U17)</f>
        <v/>
      </c>
      <c r="X17" s="28" t="str">
        <f aca="false">IF(COUNTA(M17:T17)=0,"",IF(AND(O17&lt;&gt;"Long",O17&lt;&gt;"Short"),"Pick Long or Short",IF(COUNT(P17,Q17,R17,S17)&lt;4,"Add entry, initial stop, exit and size",IF(S17&lt;=0,"Size must be above 0",IF(IF(O17="Long",Q17&gt;=P17,Q17&lt;=P17),"Initial stop must be on the losing side of entry",IF(AND(T17&lt;&gt;"",N(T17)&lt;=0),"Point value must be above 0","OK"))))))</f>
        <v/>
      </c>
    </row>
    <row r="18" customFormat="false" ht="15" hidden="false" customHeight="false" outlineLevel="0" collapsed="false">
      <c r="A18" s="15"/>
      <c r="B18" s="15"/>
      <c r="C18" s="15"/>
      <c r="D18" s="16"/>
      <c r="E18" s="16"/>
      <c r="F18" s="25"/>
      <c r="G18" s="16"/>
      <c r="H18" s="15"/>
      <c r="I18" s="26" t="str">
        <f aca="false">IF(K18&lt;&gt;"OK","",MAX(0,IF(B18="Long",D18-E18,E18-D18))*F18*IF(G18="",1,G18))</f>
        <v/>
      </c>
      <c r="J18" s="27" t="str">
        <f aca="false">IF(OR(K18&lt;&gt;"OK",N(Rules!$B$15)&lt;=0),"",I18/Rules!$B$15)</f>
        <v/>
      </c>
      <c r="K18" s="28" t="str">
        <f aca="false">IF(COUNTA(A18:H18)=0,"",IF(AND(B18&lt;&gt;"Long",B18&lt;&gt;"Short"),"Pick Long or Short",IF(COUNT(D18,E18,F18)&lt;3,"Add entry, stop and size",IF(F18&lt;=0,"Size must be above 0",IF(AND(G18&lt;&gt;"",N(G18)&lt;=0),"Point value must be above 0","OK")))))</f>
        <v/>
      </c>
      <c r="M18" s="29"/>
      <c r="N18" s="15"/>
      <c r="O18" s="15"/>
      <c r="P18" s="16"/>
      <c r="Q18" s="16"/>
      <c r="R18" s="16"/>
      <c r="S18" s="25"/>
      <c r="T18" s="16"/>
      <c r="U18" s="26" t="str">
        <f aca="false">IF(X18&lt;&gt;"OK","",ABS(P18-Q18)*S18*IF(T18="",1,T18))</f>
        <v/>
      </c>
      <c r="V18" s="26" t="str">
        <f aca="false">IF(X18&lt;&gt;"OK","",(R18-P18)*IF(O18="Long",1,-1)*S18*IF(T18="",1,T18))</f>
        <v/>
      </c>
      <c r="W18" s="30" t="str">
        <f aca="false">IF(X18&lt;&gt;"OK","",V18/U18)</f>
        <v/>
      </c>
      <c r="X18" s="28" t="str">
        <f aca="false">IF(COUNTA(M18:T18)=0,"",IF(AND(O18&lt;&gt;"Long",O18&lt;&gt;"Short"),"Pick Long or Short",IF(COUNT(P18,Q18,R18,S18)&lt;4,"Add entry, initial stop, exit and size",IF(S18&lt;=0,"Size must be above 0",IF(IF(O18="Long",Q18&gt;=P18,Q18&lt;=P18),"Initial stop must be on the losing side of entry",IF(AND(T18&lt;&gt;"",N(T18)&lt;=0),"Point value must be above 0","OK"))))))</f>
        <v/>
      </c>
    </row>
    <row r="19" customFormat="false" ht="15" hidden="false" customHeight="false" outlineLevel="0" collapsed="false">
      <c r="A19" s="15"/>
      <c r="B19" s="15"/>
      <c r="C19" s="15"/>
      <c r="D19" s="16"/>
      <c r="E19" s="16"/>
      <c r="F19" s="25"/>
      <c r="G19" s="16"/>
      <c r="H19" s="15"/>
      <c r="I19" s="26" t="str">
        <f aca="false">IF(K19&lt;&gt;"OK","",MAX(0,IF(B19="Long",D19-E19,E19-D19))*F19*IF(G19="",1,G19))</f>
        <v/>
      </c>
      <c r="J19" s="27" t="str">
        <f aca="false">IF(OR(K19&lt;&gt;"OK",N(Rules!$B$15)&lt;=0),"",I19/Rules!$B$15)</f>
        <v/>
      </c>
      <c r="K19" s="28" t="str">
        <f aca="false">IF(COUNTA(A19:H19)=0,"",IF(AND(B19&lt;&gt;"Long",B19&lt;&gt;"Short"),"Pick Long or Short",IF(COUNT(D19,E19,F19)&lt;3,"Add entry, stop and size",IF(F19&lt;=0,"Size must be above 0",IF(AND(G19&lt;&gt;"",N(G19)&lt;=0),"Point value must be above 0","OK")))))</f>
        <v/>
      </c>
      <c r="M19" s="29"/>
      <c r="N19" s="15"/>
      <c r="O19" s="15"/>
      <c r="P19" s="16"/>
      <c r="Q19" s="16"/>
      <c r="R19" s="16"/>
      <c r="S19" s="25"/>
      <c r="T19" s="16"/>
      <c r="U19" s="26" t="str">
        <f aca="false">IF(X19&lt;&gt;"OK","",ABS(P19-Q19)*S19*IF(T19="",1,T19))</f>
        <v/>
      </c>
      <c r="V19" s="26" t="str">
        <f aca="false">IF(X19&lt;&gt;"OK","",(R19-P19)*IF(O19="Long",1,-1)*S19*IF(T19="",1,T19))</f>
        <v/>
      </c>
      <c r="W19" s="30" t="str">
        <f aca="false">IF(X19&lt;&gt;"OK","",V19/U19)</f>
        <v/>
      </c>
      <c r="X19" s="28" t="str">
        <f aca="false">IF(COUNTA(M19:T19)=0,"",IF(AND(O19&lt;&gt;"Long",O19&lt;&gt;"Short"),"Pick Long or Short",IF(COUNT(P19,Q19,R19,S19)&lt;4,"Add entry, initial stop, exit and size",IF(S19&lt;=0,"Size must be above 0",IF(IF(O19="Long",Q19&gt;=P19,Q19&lt;=P19),"Initial stop must be on the losing side of entry",IF(AND(T19&lt;&gt;"",N(T19)&lt;=0),"Point value must be above 0","OK"))))))</f>
        <v/>
      </c>
    </row>
    <row r="20" customFormat="false" ht="15" hidden="false" customHeight="false" outlineLevel="0" collapsed="false">
      <c r="A20" s="15"/>
      <c r="B20" s="15"/>
      <c r="C20" s="15"/>
      <c r="D20" s="16"/>
      <c r="E20" s="16"/>
      <c r="F20" s="25"/>
      <c r="G20" s="16"/>
      <c r="H20" s="15"/>
      <c r="I20" s="26" t="str">
        <f aca="false">IF(K20&lt;&gt;"OK","",MAX(0,IF(B20="Long",D20-E20,E20-D20))*F20*IF(G20="",1,G20))</f>
        <v/>
      </c>
      <c r="J20" s="27" t="str">
        <f aca="false">IF(OR(K20&lt;&gt;"OK",N(Rules!$B$15)&lt;=0),"",I20/Rules!$B$15)</f>
        <v/>
      </c>
      <c r="K20" s="28" t="str">
        <f aca="false">IF(COUNTA(A20:H20)=0,"",IF(AND(B20&lt;&gt;"Long",B20&lt;&gt;"Short"),"Pick Long or Short",IF(COUNT(D20,E20,F20)&lt;3,"Add entry, stop and size",IF(F20&lt;=0,"Size must be above 0",IF(AND(G20&lt;&gt;"",N(G20)&lt;=0),"Point value must be above 0","OK")))))</f>
        <v/>
      </c>
      <c r="M20" s="29"/>
      <c r="N20" s="15"/>
      <c r="O20" s="15"/>
      <c r="P20" s="16"/>
      <c r="Q20" s="16"/>
      <c r="R20" s="16"/>
      <c r="S20" s="25"/>
      <c r="T20" s="16"/>
      <c r="U20" s="26" t="str">
        <f aca="false">IF(X20&lt;&gt;"OK","",ABS(P20-Q20)*S20*IF(T20="",1,T20))</f>
        <v/>
      </c>
      <c r="V20" s="26" t="str">
        <f aca="false">IF(X20&lt;&gt;"OK","",(R20-P20)*IF(O20="Long",1,-1)*S20*IF(T20="",1,T20))</f>
        <v/>
      </c>
      <c r="W20" s="30" t="str">
        <f aca="false">IF(X20&lt;&gt;"OK","",V20/U20)</f>
        <v/>
      </c>
      <c r="X20" s="28" t="str">
        <f aca="false">IF(COUNTA(M20:T20)=0,"",IF(AND(O20&lt;&gt;"Long",O20&lt;&gt;"Short"),"Pick Long or Short",IF(COUNT(P20,Q20,R20,S20)&lt;4,"Add entry, initial stop, exit and size",IF(S20&lt;=0,"Size must be above 0",IF(IF(O20="Long",Q20&gt;=P20,Q20&lt;=P20),"Initial stop must be on the losing side of entry",IF(AND(T20&lt;&gt;"",N(T20)&lt;=0),"Point value must be above 0","OK"))))))</f>
        <v/>
      </c>
    </row>
    <row r="21" customFormat="false" ht="15" hidden="false" customHeight="false" outlineLevel="0" collapsed="false">
      <c r="A21" s="15"/>
      <c r="B21" s="15"/>
      <c r="C21" s="15"/>
      <c r="D21" s="16"/>
      <c r="E21" s="16"/>
      <c r="F21" s="25"/>
      <c r="G21" s="16"/>
      <c r="H21" s="15"/>
      <c r="I21" s="26" t="str">
        <f aca="false">IF(K21&lt;&gt;"OK","",MAX(0,IF(B21="Long",D21-E21,E21-D21))*F21*IF(G21="",1,G21))</f>
        <v/>
      </c>
      <c r="J21" s="27" t="str">
        <f aca="false">IF(OR(K21&lt;&gt;"OK",N(Rules!$B$15)&lt;=0),"",I21/Rules!$B$15)</f>
        <v/>
      </c>
      <c r="K21" s="28" t="str">
        <f aca="false">IF(COUNTA(A21:H21)=0,"",IF(AND(B21&lt;&gt;"Long",B21&lt;&gt;"Short"),"Pick Long or Short",IF(COUNT(D21,E21,F21)&lt;3,"Add entry, stop and size",IF(F21&lt;=0,"Size must be above 0",IF(AND(G21&lt;&gt;"",N(G21)&lt;=0),"Point value must be above 0","OK")))))</f>
        <v/>
      </c>
      <c r="M21" s="29"/>
      <c r="N21" s="15"/>
      <c r="O21" s="15"/>
      <c r="P21" s="16"/>
      <c r="Q21" s="16"/>
      <c r="R21" s="16"/>
      <c r="S21" s="25"/>
      <c r="T21" s="16"/>
      <c r="U21" s="26" t="str">
        <f aca="false">IF(X21&lt;&gt;"OK","",ABS(P21-Q21)*S21*IF(T21="",1,T21))</f>
        <v/>
      </c>
      <c r="V21" s="26" t="str">
        <f aca="false">IF(X21&lt;&gt;"OK","",(R21-P21)*IF(O21="Long",1,-1)*S21*IF(T21="",1,T21))</f>
        <v/>
      </c>
      <c r="W21" s="30" t="str">
        <f aca="false">IF(X21&lt;&gt;"OK","",V21/U21)</f>
        <v/>
      </c>
      <c r="X21" s="28" t="str">
        <f aca="false">IF(COUNTA(M21:T21)=0,"",IF(AND(O21&lt;&gt;"Long",O21&lt;&gt;"Short"),"Pick Long or Short",IF(COUNT(P21,Q21,R21,S21)&lt;4,"Add entry, initial stop, exit and size",IF(S21&lt;=0,"Size must be above 0",IF(IF(O21="Long",Q21&gt;=P21,Q21&lt;=P21),"Initial stop must be on the losing side of entry",IF(AND(T21&lt;&gt;"",N(T21)&lt;=0),"Point value must be above 0","OK"))))))</f>
        <v/>
      </c>
    </row>
    <row r="22" customFormat="false" ht="15" hidden="false" customHeight="false" outlineLevel="0" collapsed="false">
      <c r="A22" s="15"/>
      <c r="B22" s="15"/>
      <c r="C22" s="15"/>
      <c r="D22" s="16"/>
      <c r="E22" s="16"/>
      <c r="F22" s="25"/>
      <c r="G22" s="16"/>
      <c r="H22" s="15"/>
      <c r="I22" s="26" t="str">
        <f aca="false">IF(K22&lt;&gt;"OK","",MAX(0,IF(B22="Long",D22-E22,E22-D22))*F22*IF(G22="",1,G22))</f>
        <v/>
      </c>
      <c r="J22" s="27" t="str">
        <f aca="false">IF(OR(K22&lt;&gt;"OK",N(Rules!$B$15)&lt;=0),"",I22/Rules!$B$15)</f>
        <v/>
      </c>
      <c r="K22" s="28" t="str">
        <f aca="false">IF(COUNTA(A22:H22)=0,"",IF(AND(B22&lt;&gt;"Long",B22&lt;&gt;"Short"),"Pick Long or Short",IF(COUNT(D22,E22,F22)&lt;3,"Add entry, stop and size",IF(F22&lt;=0,"Size must be above 0",IF(AND(G22&lt;&gt;"",N(G22)&lt;=0),"Point value must be above 0","OK")))))</f>
        <v/>
      </c>
      <c r="M22" s="29"/>
      <c r="N22" s="15"/>
      <c r="O22" s="15"/>
      <c r="P22" s="16"/>
      <c r="Q22" s="16"/>
      <c r="R22" s="16"/>
      <c r="S22" s="25"/>
      <c r="T22" s="16"/>
      <c r="U22" s="26" t="str">
        <f aca="false">IF(X22&lt;&gt;"OK","",ABS(P22-Q22)*S22*IF(T22="",1,T22))</f>
        <v/>
      </c>
      <c r="V22" s="26" t="str">
        <f aca="false">IF(X22&lt;&gt;"OK","",(R22-P22)*IF(O22="Long",1,-1)*S22*IF(T22="",1,T22))</f>
        <v/>
      </c>
      <c r="W22" s="30" t="str">
        <f aca="false">IF(X22&lt;&gt;"OK","",V22/U22)</f>
        <v/>
      </c>
      <c r="X22" s="28" t="str">
        <f aca="false">IF(COUNTA(M22:T22)=0,"",IF(AND(O22&lt;&gt;"Long",O22&lt;&gt;"Short"),"Pick Long or Short",IF(COUNT(P22,Q22,R22,S22)&lt;4,"Add entry, initial stop, exit and size",IF(S22&lt;=0,"Size must be above 0",IF(IF(O22="Long",Q22&gt;=P22,Q22&lt;=P22),"Initial stop must be on the losing side of entry",IF(AND(T22&lt;&gt;"",N(T22)&lt;=0),"Point value must be above 0","OK"))))))</f>
        <v/>
      </c>
    </row>
    <row r="23" customFormat="false" ht="15" hidden="false" customHeight="false" outlineLevel="0" collapsed="false">
      <c r="A23" s="15"/>
      <c r="B23" s="15"/>
      <c r="C23" s="15"/>
      <c r="D23" s="16"/>
      <c r="E23" s="16"/>
      <c r="F23" s="25"/>
      <c r="G23" s="16"/>
      <c r="H23" s="15"/>
      <c r="I23" s="26" t="str">
        <f aca="false">IF(K23&lt;&gt;"OK","",MAX(0,IF(B23="Long",D23-E23,E23-D23))*F23*IF(G23="",1,G23))</f>
        <v/>
      </c>
      <c r="J23" s="27" t="str">
        <f aca="false">IF(OR(K23&lt;&gt;"OK",N(Rules!$B$15)&lt;=0),"",I23/Rules!$B$15)</f>
        <v/>
      </c>
      <c r="K23" s="28" t="str">
        <f aca="false">IF(COUNTA(A23:H23)=0,"",IF(AND(B23&lt;&gt;"Long",B23&lt;&gt;"Short"),"Pick Long or Short",IF(COUNT(D23,E23,F23)&lt;3,"Add entry, stop and size",IF(F23&lt;=0,"Size must be above 0",IF(AND(G23&lt;&gt;"",N(G23)&lt;=0),"Point value must be above 0","OK")))))</f>
        <v/>
      </c>
      <c r="M23" s="29"/>
      <c r="N23" s="15"/>
      <c r="O23" s="15"/>
      <c r="P23" s="16"/>
      <c r="Q23" s="16"/>
      <c r="R23" s="16"/>
      <c r="S23" s="25"/>
      <c r="T23" s="16"/>
      <c r="U23" s="26" t="str">
        <f aca="false">IF(X23&lt;&gt;"OK","",ABS(P23-Q23)*S23*IF(T23="",1,T23))</f>
        <v/>
      </c>
      <c r="V23" s="26" t="str">
        <f aca="false">IF(X23&lt;&gt;"OK","",(R23-P23)*IF(O23="Long",1,-1)*S23*IF(T23="",1,T23))</f>
        <v/>
      </c>
      <c r="W23" s="30" t="str">
        <f aca="false">IF(X23&lt;&gt;"OK","",V23/U23)</f>
        <v/>
      </c>
      <c r="X23" s="28" t="str">
        <f aca="false">IF(COUNTA(M23:T23)=0,"",IF(AND(O23&lt;&gt;"Long",O23&lt;&gt;"Short"),"Pick Long or Short",IF(COUNT(P23,Q23,R23,S23)&lt;4,"Add entry, initial stop, exit and size",IF(S23&lt;=0,"Size must be above 0",IF(IF(O23="Long",Q23&gt;=P23,Q23&lt;=P23),"Initial stop must be on the losing side of entry",IF(AND(T23&lt;&gt;"",N(T23)&lt;=0),"Point value must be above 0","OK"))))))</f>
        <v/>
      </c>
    </row>
    <row r="24" customFormat="false" ht="15" hidden="false" customHeight="false" outlineLevel="0" collapsed="false">
      <c r="A24" s="15"/>
      <c r="B24" s="15"/>
      <c r="C24" s="15"/>
      <c r="D24" s="16"/>
      <c r="E24" s="16"/>
      <c r="F24" s="25"/>
      <c r="G24" s="16"/>
      <c r="H24" s="15"/>
      <c r="I24" s="26" t="str">
        <f aca="false">IF(K24&lt;&gt;"OK","",MAX(0,IF(B24="Long",D24-E24,E24-D24))*F24*IF(G24="",1,G24))</f>
        <v/>
      </c>
      <c r="J24" s="27" t="str">
        <f aca="false">IF(OR(K24&lt;&gt;"OK",N(Rules!$B$15)&lt;=0),"",I24/Rules!$B$15)</f>
        <v/>
      </c>
      <c r="K24" s="28" t="str">
        <f aca="false">IF(COUNTA(A24:H24)=0,"",IF(AND(B24&lt;&gt;"Long",B24&lt;&gt;"Short"),"Pick Long or Short",IF(COUNT(D24,E24,F24)&lt;3,"Add entry, stop and size",IF(F24&lt;=0,"Size must be above 0",IF(AND(G24&lt;&gt;"",N(G24)&lt;=0),"Point value must be above 0","OK")))))</f>
        <v/>
      </c>
      <c r="M24" s="29"/>
      <c r="N24" s="15"/>
      <c r="O24" s="15"/>
      <c r="P24" s="16"/>
      <c r="Q24" s="16"/>
      <c r="R24" s="16"/>
      <c r="S24" s="25"/>
      <c r="T24" s="16"/>
      <c r="U24" s="26" t="str">
        <f aca="false">IF(X24&lt;&gt;"OK","",ABS(P24-Q24)*S24*IF(T24="",1,T24))</f>
        <v/>
      </c>
      <c r="V24" s="26" t="str">
        <f aca="false">IF(X24&lt;&gt;"OK","",(R24-P24)*IF(O24="Long",1,-1)*S24*IF(T24="",1,T24))</f>
        <v/>
      </c>
      <c r="W24" s="30" t="str">
        <f aca="false">IF(X24&lt;&gt;"OK","",V24/U24)</f>
        <v/>
      </c>
      <c r="X24" s="28" t="str">
        <f aca="false">IF(COUNTA(M24:T24)=0,"",IF(AND(O24&lt;&gt;"Long",O24&lt;&gt;"Short"),"Pick Long or Short",IF(COUNT(P24,Q24,R24,S24)&lt;4,"Add entry, initial stop, exit and size",IF(S24&lt;=0,"Size must be above 0",IF(IF(O24="Long",Q24&gt;=P24,Q24&lt;=P24),"Initial stop must be on the losing side of entry",IF(AND(T24&lt;&gt;"",N(T24)&lt;=0),"Point value must be above 0","OK"))))))</f>
        <v/>
      </c>
    </row>
    <row r="25" customFormat="false" ht="15" hidden="false" customHeight="false" outlineLevel="0" collapsed="false">
      <c r="A25" s="15"/>
      <c r="B25" s="15"/>
      <c r="C25" s="15"/>
      <c r="D25" s="16"/>
      <c r="E25" s="16"/>
      <c r="F25" s="25"/>
      <c r="G25" s="16"/>
      <c r="H25" s="15"/>
      <c r="I25" s="26" t="str">
        <f aca="false">IF(K25&lt;&gt;"OK","",MAX(0,IF(B25="Long",D25-E25,E25-D25))*F25*IF(G25="",1,G25))</f>
        <v/>
      </c>
      <c r="J25" s="27" t="str">
        <f aca="false">IF(OR(K25&lt;&gt;"OK",N(Rules!$B$15)&lt;=0),"",I25/Rules!$B$15)</f>
        <v/>
      </c>
      <c r="K25" s="28" t="str">
        <f aca="false">IF(COUNTA(A25:H25)=0,"",IF(AND(B25&lt;&gt;"Long",B25&lt;&gt;"Short"),"Pick Long or Short",IF(COUNT(D25,E25,F25)&lt;3,"Add entry, stop and size",IF(F25&lt;=0,"Size must be above 0",IF(AND(G25&lt;&gt;"",N(G25)&lt;=0),"Point value must be above 0","OK")))))</f>
        <v/>
      </c>
      <c r="M25" s="29"/>
      <c r="N25" s="15"/>
      <c r="O25" s="15"/>
      <c r="P25" s="16"/>
      <c r="Q25" s="16"/>
      <c r="R25" s="16"/>
      <c r="S25" s="25"/>
      <c r="T25" s="16"/>
      <c r="U25" s="26" t="str">
        <f aca="false">IF(X25&lt;&gt;"OK","",ABS(P25-Q25)*S25*IF(T25="",1,T25))</f>
        <v/>
      </c>
      <c r="V25" s="26" t="str">
        <f aca="false">IF(X25&lt;&gt;"OK","",(R25-P25)*IF(O25="Long",1,-1)*S25*IF(T25="",1,T25))</f>
        <v/>
      </c>
      <c r="W25" s="30" t="str">
        <f aca="false">IF(X25&lt;&gt;"OK","",V25/U25)</f>
        <v/>
      </c>
      <c r="X25" s="28" t="str">
        <f aca="false">IF(COUNTA(M25:T25)=0,"",IF(AND(O25&lt;&gt;"Long",O25&lt;&gt;"Short"),"Pick Long or Short",IF(COUNT(P25,Q25,R25,S25)&lt;4,"Add entry, initial stop, exit and size",IF(S25&lt;=0,"Size must be above 0",IF(IF(O25="Long",Q25&gt;=P25,Q25&lt;=P25),"Initial stop must be on the losing side of entry",IF(AND(T25&lt;&gt;"",N(T25)&lt;=0),"Point value must be above 0","OK"))))))</f>
        <v/>
      </c>
    </row>
    <row r="26" customFormat="false" ht="15" hidden="false" customHeight="false" outlineLevel="0" collapsed="false">
      <c r="A26" s="15"/>
      <c r="B26" s="15"/>
      <c r="C26" s="15"/>
      <c r="D26" s="16"/>
      <c r="E26" s="16"/>
      <c r="F26" s="25"/>
      <c r="G26" s="16"/>
      <c r="H26" s="15"/>
      <c r="I26" s="26" t="str">
        <f aca="false">IF(K26&lt;&gt;"OK","",MAX(0,IF(B26="Long",D26-E26,E26-D26))*F26*IF(G26="",1,G26))</f>
        <v/>
      </c>
      <c r="J26" s="27" t="str">
        <f aca="false">IF(OR(K26&lt;&gt;"OK",N(Rules!$B$15)&lt;=0),"",I26/Rules!$B$15)</f>
        <v/>
      </c>
      <c r="K26" s="28" t="str">
        <f aca="false">IF(COUNTA(A26:H26)=0,"",IF(AND(B26&lt;&gt;"Long",B26&lt;&gt;"Short"),"Pick Long or Short",IF(COUNT(D26,E26,F26)&lt;3,"Add entry, stop and size",IF(F26&lt;=0,"Size must be above 0",IF(AND(G26&lt;&gt;"",N(G26)&lt;=0),"Point value must be above 0","OK")))))</f>
        <v/>
      </c>
      <c r="M26" s="29"/>
      <c r="N26" s="15"/>
      <c r="O26" s="15"/>
      <c r="P26" s="16"/>
      <c r="Q26" s="16"/>
      <c r="R26" s="16"/>
      <c r="S26" s="25"/>
      <c r="T26" s="16"/>
      <c r="U26" s="26" t="str">
        <f aca="false">IF(X26&lt;&gt;"OK","",ABS(P26-Q26)*S26*IF(T26="",1,T26))</f>
        <v/>
      </c>
      <c r="V26" s="26" t="str">
        <f aca="false">IF(X26&lt;&gt;"OK","",(R26-P26)*IF(O26="Long",1,-1)*S26*IF(T26="",1,T26))</f>
        <v/>
      </c>
      <c r="W26" s="30" t="str">
        <f aca="false">IF(X26&lt;&gt;"OK","",V26/U26)</f>
        <v/>
      </c>
      <c r="X26" s="28" t="str">
        <f aca="false">IF(COUNTA(M26:T26)=0,"",IF(AND(O26&lt;&gt;"Long",O26&lt;&gt;"Short"),"Pick Long or Short",IF(COUNT(P26,Q26,R26,S26)&lt;4,"Add entry, initial stop, exit and size",IF(S26&lt;=0,"Size must be above 0",IF(IF(O26="Long",Q26&gt;=P26,Q26&lt;=P26),"Initial stop must be on the losing side of entry",IF(AND(T26&lt;&gt;"",N(T26)&lt;=0),"Point value must be above 0","OK"))))))</f>
        <v/>
      </c>
    </row>
    <row r="27" customFormat="false" ht="15" hidden="false" customHeight="false" outlineLevel="0" collapsed="false">
      <c r="A27" s="15"/>
      <c r="B27" s="15"/>
      <c r="C27" s="15"/>
      <c r="D27" s="16"/>
      <c r="E27" s="16"/>
      <c r="F27" s="25"/>
      <c r="G27" s="16"/>
      <c r="H27" s="15"/>
      <c r="I27" s="26" t="str">
        <f aca="false">IF(K27&lt;&gt;"OK","",MAX(0,IF(B27="Long",D27-E27,E27-D27))*F27*IF(G27="",1,G27))</f>
        <v/>
      </c>
      <c r="J27" s="27" t="str">
        <f aca="false">IF(OR(K27&lt;&gt;"OK",N(Rules!$B$15)&lt;=0),"",I27/Rules!$B$15)</f>
        <v/>
      </c>
      <c r="K27" s="28" t="str">
        <f aca="false">IF(COUNTA(A27:H27)=0,"",IF(AND(B27&lt;&gt;"Long",B27&lt;&gt;"Short"),"Pick Long or Short",IF(COUNT(D27,E27,F27)&lt;3,"Add entry, stop and size",IF(F27&lt;=0,"Size must be above 0",IF(AND(G27&lt;&gt;"",N(G27)&lt;=0),"Point value must be above 0","OK")))))</f>
        <v/>
      </c>
      <c r="M27" s="29"/>
      <c r="N27" s="15"/>
      <c r="O27" s="15"/>
      <c r="P27" s="16"/>
      <c r="Q27" s="16"/>
      <c r="R27" s="16"/>
      <c r="S27" s="25"/>
      <c r="T27" s="16"/>
      <c r="U27" s="26" t="str">
        <f aca="false">IF(X27&lt;&gt;"OK","",ABS(P27-Q27)*S27*IF(T27="",1,T27))</f>
        <v/>
      </c>
      <c r="V27" s="26" t="str">
        <f aca="false">IF(X27&lt;&gt;"OK","",(R27-P27)*IF(O27="Long",1,-1)*S27*IF(T27="",1,T27))</f>
        <v/>
      </c>
      <c r="W27" s="30" t="str">
        <f aca="false">IF(X27&lt;&gt;"OK","",V27/U27)</f>
        <v/>
      </c>
      <c r="X27" s="28" t="str">
        <f aca="false">IF(COUNTA(M27:T27)=0,"",IF(AND(O27&lt;&gt;"Long",O27&lt;&gt;"Short"),"Pick Long or Short",IF(COUNT(P27,Q27,R27,S27)&lt;4,"Add entry, initial stop, exit and size",IF(S27&lt;=0,"Size must be above 0",IF(IF(O27="Long",Q27&gt;=P27,Q27&lt;=P27),"Initial stop must be on the losing side of entry",IF(AND(T27&lt;&gt;"",N(T27)&lt;=0),"Point value must be above 0","OK"))))))</f>
        <v/>
      </c>
    </row>
    <row r="28" customFormat="false" ht="15" hidden="false" customHeight="false" outlineLevel="0" collapsed="false">
      <c r="A28" s="15"/>
      <c r="B28" s="15"/>
      <c r="C28" s="15"/>
      <c r="D28" s="16"/>
      <c r="E28" s="16"/>
      <c r="F28" s="25"/>
      <c r="G28" s="16"/>
      <c r="H28" s="15"/>
      <c r="I28" s="26" t="str">
        <f aca="false">IF(K28&lt;&gt;"OK","",MAX(0,IF(B28="Long",D28-E28,E28-D28))*F28*IF(G28="",1,G28))</f>
        <v/>
      </c>
      <c r="J28" s="27" t="str">
        <f aca="false">IF(OR(K28&lt;&gt;"OK",N(Rules!$B$15)&lt;=0),"",I28/Rules!$B$15)</f>
        <v/>
      </c>
      <c r="K28" s="28" t="str">
        <f aca="false">IF(COUNTA(A28:H28)=0,"",IF(AND(B28&lt;&gt;"Long",B28&lt;&gt;"Short"),"Pick Long or Short",IF(COUNT(D28,E28,F28)&lt;3,"Add entry, stop and size",IF(F28&lt;=0,"Size must be above 0",IF(AND(G28&lt;&gt;"",N(G28)&lt;=0),"Point value must be above 0","OK")))))</f>
        <v/>
      </c>
      <c r="M28" s="29"/>
      <c r="N28" s="15"/>
      <c r="O28" s="15"/>
      <c r="P28" s="16"/>
      <c r="Q28" s="16"/>
      <c r="R28" s="16"/>
      <c r="S28" s="25"/>
      <c r="T28" s="16"/>
      <c r="U28" s="26" t="str">
        <f aca="false">IF(X28&lt;&gt;"OK","",ABS(P28-Q28)*S28*IF(T28="",1,T28))</f>
        <v/>
      </c>
      <c r="V28" s="26" t="str">
        <f aca="false">IF(X28&lt;&gt;"OK","",(R28-P28)*IF(O28="Long",1,-1)*S28*IF(T28="",1,T28))</f>
        <v/>
      </c>
      <c r="W28" s="30" t="str">
        <f aca="false">IF(X28&lt;&gt;"OK","",V28/U28)</f>
        <v/>
      </c>
      <c r="X28" s="28" t="str">
        <f aca="false">IF(COUNTA(M28:T28)=0,"",IF(AND(O28&lt;&gt;"Long",O28&lt;&gt;"Short"),"Pick Long or Short",IF(COUNT(P28,Q28,R28,S28)&lt;4,"Add entry, initial stop, exit and size",IF(S28&lt;=0,"Size must be above 0",IF(IF(O28="Long",Q28&gt;=P28,Q28&lt;=P28),"Initial stop must be on the losing side of entry",IF(AND(T28&lt;&gt;"",N(T28)&lt;=0),"Point value must be above 0","OK"))))))</f>
        <v/>
      </c>
    </row>
    <row r="29" customFormat="false" ht="15" hidden="false" customHeight="false" outlineLevel="0" collapsed="false">
      <c r="A29" s="15"/>
      <c r="B29" s="15"/>
      <c r="C29" s="15"/>
      <c r="D29" s="16"/>
      <c r="E29" s="16"/>
      <c r="F29" s="25"/>
      <c r="G29" s="16"/>
      <c r="H29" s="15"/>
      <c r="I29" s="26" t="str">
        <f aca="false">IF(K29&lt;&gt;"OK","",MAX(0,IF(B29="Long",D29-E29,E29-D29))*F29*IF(G29="",1,G29))</f>
        <v/>
      </c>
      <c r="J29" s="27" t="str">
        <f aca="false">IF(OR(K29&lt;&gt;"OK",N(Rules!$B$15)&lt;=0),"",I29/Rules!$B$15)</f>
        <v/>
      </c>
      <c r="K29" s="28" t="str">
        <f aca="false">IF(COUNTA(A29:H29)=0,"",IF(AND(B29&lt;&gt;"Long",B29&lt;&gt;"Short"),"Pick Long or Short",IF(COUNT(D29,E29,F29)&lt;3,"Add entry, stop and size",IF(F29&lt;=0,"Size must be above 0",IF(AND(G29&lt;&gt;"",N(G29)&lt;=0),"Point value must be above 0","OK")))))</f>
        <v/>
      </c>
      <c r="M29" s="29"/>
      <c r="N29" s="15"/>
      <c r="O29" s="15"/>
      <c r="P29" s="16"/>
      <c r="Q29" s="16"/>
      <c r="R29" s="16"/>
      <c r="S29" s="25"/>
      <c r="T29" s="16"/>
      <c r="U29" s="26" t="str">
        <f aca="false">IF(X29&lt;&gt;"OK","",ABS(P29-Q29)*S29*IF(T29="",1,T29))</f>
        <v/>
      </c>
      <c r="V29" s="26" t="str">
        <f aca="false">IF(X29&lt;&gt;"OK","",(R29-P29)*IF(O29="Long",1,-1)*S29*IF(T29="",1,T29))</f>
        <v/>
      </c>
      <c r="W29" s="30" t="str">
        <f aca="false">IF(X29&lt;&gt;"OK","",V29/U29)</f>
        <v/>
      </c>
      <c r="X29" s="28" t="str">
        <f aca="false">IF(COUNTA(M29:T29)=0,"",IF(AND(O29&lt;&gt;"Long",O29&lt;&gt;"Short"),"Pick Long or Short",IF(COUNT(P29,Q29,R29,S29)&lt;4,"Add entry, initial stop, exit and size",IF(S29&lt;=0,"Size must be above 0",IF(IF(O29="Long",Q29&gt;=P29,Q29&lt;=P29),"Initial stop must be on the losing side of entry",IF(AND(T29&lt;&gt;"",N(T29)&lt;=0),"Point value must be above 0","OK"))))))</f>
        <v/>
      </c>
    </row>
    <row r="30" customFormat="false" ht="15" hidden="false" customHeight="false" outlineLevel="0" collapsed="false">
      <c r="A30" s="15"/>
      <c r="B30" s="15"/>
      <c r="C30" s="15"/>
      <c r="D30" s="16"/>
      <c r="E30" s="16"/>
      <c r="F30" s="25"/>
      <c r="G30" s="16"/>
      <c r="H30" s="15"/>
      <c r="I30" s="26" t="str">
        <f aca="false">IF(K30&lt;&gt;"OK","",MAX(0,IF(B30="Long",D30-E30,E30-D30))*F30*IF(G30="",1,G30))</f>
        <v/>
      </c>
      <c r="J30" s="27" t="str">
        <f aca="false">IF(OR(K30&lt;&gt;"OK",N(Rules!$B$15)&lt;=0),"",I30/Rules!$B$15)</f>
        <v/>
      </c>
      <c r="K30" s="28" t="str">
        <f aca="false">IF(COUNTA(A30:H30)=0,"",IF(AND(B30&lt;&gt;"Long",B30&lt;&gt;"Short"),"Pick Long or Short",IF(COUNT(D30,E30,F30)&lt;3,"Add entry, stop and size",IF(F30&lt;=0,"Size must be above 0",IF(AND(G30&lt;&gt;"",N(G30)&lt;=0),"Point value must be above 0","OK")))))</f>
        <v/>
      </c>
      <c r="M30" s="29"/>
      <c r="N30" s="15"/>
      <c r="O30" s="15"/>
      <c r="P30" s="16"/>
      <c r="Q30" s="16"/>
      <c r="R30" s="16"/>
      <c r="S30" s="25"/>
      <c r="T30" s="16"/>
      <c r="U30" s="26" t="str">
        <f aca="false">IF(X30&lt;&gt;"OK","",ABS(P30-Q30)*S30*IF(T30="",1,T30))</f>
        <v/>
      </c>
      <c r="V30" s="26" t="str">
        <f aca="false">IF(X30&lt;&gt;"OK","",(R30-P30)*IF(O30="Long",1,-1)*S30*IF(T30="",1,T30))</f>
        <v/>
      </c>
      <c r="W30" s="30" t="str">
        <f aca="false">IF(X30&lt;&gt;"OK","",V30/U30)</f>
        <v/>
      </c>
      <c r="X30" s="28" t="str">
        <f aca="false">IF(COUNTA(M30:T30)=0,"",IF(AND(O30&lt;&gt;"Long",O30&lt;&gt;"Short"),"Pick Long or Short",IF(COUNT(P30,Q30,R30,S30)&lt;4,"Add entry, initial stop, exit and size",IF(S30&lt;=0,"Size must be above 0",IF(IF(O30="Long",Q30&gt;=P30,Q30&lt;=P30),"Initial stop must be on the losing side of entry",IF(AND(T30&lt;&gt;"",N(T30)&lt;=0),"Point value must be above 0","OK"))))))</f>
        <v/>
      </c>
    </row>
    <row r="31" customFormat="false" ht="15" hidden="false" customHeight="false" outlineLevel="0" collapsed="false">
      <c r="A31" s="15"/>
      <c r="B31" s="15"/>
      <c r="C31" s="15"/>
      <c r="D31" s="16"/>
      <c r="E31" s="16"/>
      <c r="F31" s="25"/>
      <c r="G31" s="16"/>
      <c r="H31" s="15"/>
      <c r="I31" s="26" t="str">
        <f aca="false">IF(K31&lt;&gt;"OK","",MAX(0,IF(B31="Long",D31-E31,E31-D31))*F31*IF(G31="",1,G31))</f>
        <v/>
      </c>
      <c r="J31" s="27" t="str">
        <f aca="false">IF(OR(K31&lt;&gt;"OK",N(Rules!$B$15)&lt;=0),"",I31/Rules!$B$15)</f>
        <v/>
      </c>
      <c r="K31" s="28" t="str">
        <f aca="false">IF(COUNTA(A31:H31)=0,"",IF(AND(B31&lt;&gt;"Long",B31&lt;&gt;"Short"),"Pick Long or Short",IF(COUNT(D31,E31,F31)&lt;3,"Add entry, stop and size",IF(F31&lt;=0,"Size must be above 0",IF(AND(G31&lt;&gt;"",N(G31)&lt;=0),"Point value must be above 0","OK")))))</f>
        <v/>
      </c>
      <c r="M31" s="29"/>
      <c r="N31" s="15"/>
      <c r="O31" s="15"/>
      <c r="P31" s="16"/>
      <c r="Q31" s="16"/>
      <c r="R31" s="16"/>
      <c r="S31" s="25"/>
      <c r="T31" s="16"/>
      <c r="U31" s="26" t="str">
        <f aca="false">IF(X31&lt;&gt;"OK","",ABS(P31-Q31)*S31*IF(T31="",1,T31))</f>
        <v/>
      </c>
      <c r="V31" s="26" t="str">
        <f aca="false">IF(X31&lt;&gt;"OK","",(R31-P31)*IF(O31="Long",1,-1)*S31*IF(T31="",1,T31))</f>
        <v/>
      </c>
      <c r="W31" s="30" t="str">
        <f aca="false">IF(X31&lt;&gt;"OK","",V31/U31)</f>
        <v/>
      </c>
      <c r="X31" s="28" t="str">
        <f aca="false">IF(COUNTA(M31:T31)=0,"",IF(AND(O31&lt;&gt;"Long",O31&lt;&gt;"Short"),"Pick Long or Short",IF(COUNT(P31,Q31,R31,S31)&lt;4,"Add entry, initial stop, exit and size",IF(S31&lt;=0,"Size must be above 0",IF(IF(O31="Long",Q31&gt;=P31,Q31&lt;=P31),"Initial stop must be on the losing side of entry",IF(AND(T31&lt;&gt;"",N(T31)&lt;=0),"Point value must be above 0","OK"))))))</f>
        <v/>
      </c>
    </row>
    <row r="32" customFormat="false" ht="15" hidden="false" customHeight="false" outlineLevel="0" collapsed="false">
      <c r="A32" s="15"/>
      <c r="B32" s="15"/>
      <c r="C32" s="15"/>
      <c r="D32" s="16"/>
      <c r="E32" s="16"/>
      <c r="F32" s="25"/>
      <c r="G32" s="16"/>
      <c r="H32" s="15"/>
      <c r="I32" s="26" t="str">
        <f aca="false">IF(K32&lt;&gt;"OK","",MAX(0,IF(B32="Long",D32-E32,E32-D32))*F32*IF(G32="",1,G32))</f>
        <v/>
      </c>
      <c r="J32" s="27" t="str">
        <f aca="false">IF(OR(K32&lt;&gt;"OK",N(Rules!$B$15)&lt;=0),"",I32/Rules!$B$15)</f>
        <v/>
      </c>
      <c r="K32" s="28" t="str">
        <f aca="false">IF(COUNTA(A32:H32)=0,"",IF(AND(B32&lt;&gt;"Long",B32&lt;&gt;"Short"),"Pick Long or Short",IF(COUNT(D32,E32,F32)&lt;3,"Add entry, stop and size",IF(F32&lt;=0,"Size must be above 0",IF(AND(G32&lt;&gt;"",N(G32)&lt;=0),"Point value must be above 0","OK")))))</f>
        <v/>
      </c>
      <c r="M32" s="29"/>
      <c r="N32" s="15"/>
      <c r="O32" s="15"/>
      <c r="P32" s="16"/>
      <c r="Q32" s="16"/>
      <c r="R32" s="16"/>
      <c r="S32" s="25"/>
      <c r="T32" s="16"/>
      <c r="U32" s="26" t="str">
        <f aca="false">IF(X32&lt;&gt;"OK","",ABS(P32-Q32)*S32*IF(T32="",1,T32))</f>
        <v/>
      </c>
      <c r="V32" s="26" t="str">
        <f aca="false">IF(X32&lt;&gt;"OK","",(R32-P32)*IF(O32="Long",1,-1)*S32*IF(T32="",1,T32))</f>
        <v/>
      </c>
      <c r="W32" s="30" t="str">
        <f aca="false">IF(X32&lt;&gt;"OK","",V32/U32)</f>
        <v/>
      </c>
      <c r="X32" s="28" t="str">
        <f aca="false">IF(COUNTA(M32:T32)=0,"",IF(AND(O32&lt;&gt;"Long",O32&lt;&gt;"Short"),"Pick Long or Short",IF(COUNT(P32,Q32,R32,S32)&lt;4,"Add entry, initial stop, exit and size",IF(S32&lt;=0,"Size must be above 0",IF(IF(O32="Long",Q32&gt;=P32,Q32&lt;=P32),"Initial stop must be on the losing side of entry",IF(AND(T32&lt;&gt;"",N(T32)&lt;=0),"Point value must be above 0","OK"))))))</f>
        <v/>
      </c>
    </row>
    <row r="33" customFormat="false" ht="15" hidden="false" customHeight="false" outlineLevel="0" collapsed="false">
      <c r="A33" s="15"/>
      <c r="B33" s="15"/>
      <c r="C33" s="15"/>
      <c r="D33" s="16"/>
      <c r="E33" s="16"/>
      <c r="F33" s="25"/>
      <c r="G33" s="16"/>
      <c r="H33" s="15"/>
      <c r="I33" s="26" t="str">
        <f aca="false">IF(K33&lt;&gt;"OK","",MAX(0,IF(B33="Long",D33-E33,E33-D33))*F33*IF(G33="",1,G33))</f>
        <v/>
      </c>
      <c r="J33" s="27" t="str">
        <f aca="false">IF(OR(K33&lt;&gt;"OK",N(Rules!$B$15)&lt;=0),"",I33/Rules!$B$15)</f>
        <v/>
      </c>
      <c r="K33" s="28" t="str">
        <f aca="false">IF(COUNTA(A33:H33)=0,"",IF(AND(B33&lt;&gt;"Long",B33&lt;&gt;"Short"),"Pick Long or Short",IF(COUNT(D33,E33,F33)&lt;3,"Add entry, stop and size",IF(F33&lt;=0,"Size must be above 0",IF(AND(G33&lt;&gt;"",N(G33)&lt;=0),"Point value must be above 0","OK")))))</f>
        <v/>
      </c>
      <c r="M33" s="29"/>
      <c r="N33" s="15"/>
      <c r="O33" s="15"/>
      <c r="P33" s="16"/>
      <c r="Q33" s="16"/>
      <c r="R33" s="16"/>
      <c r="S33" s="25"/>
      <c r="T33" s="16"/>
      <c r="U33" s="26" t="str">
        <f aca="false">IF(X33&lt;&gt;"OK","",ABS(P33-Q33)*S33*IF(T33="",1,T33))</f>
        <v/>
      </c>
      <c r="V33" s="26" t="str">
        <f aca="false">IF(X33&lt;&gt;"OK","",(R33-P33)*IF(O33="Long",1,-1)*S33*IF(T33="",1,T33))</f>
        <v/>
      </c>
      <c r="W33" s="30" t="str">
        <f aca="false">IF(X33&lt;&gt;"OK","",V33/U33)</f>
        <v/>
      </c>
      <c r="X33" s="28" t="str">
        <f aca="false">IF(COUNTA(M33:T33)=0,"",IF(AND(O33&lt;&gt;"Long",O33&lt;&gt;"Short"),"Pick Long or Short",IF(COUNT(P33,Q33,R33,S33)&lt;4,"Add entry, initial stop, exit and size",IF(S33&lt;=0,"Size must be above 0",IF(IF(O33="Long",Q33&gt;=P33,Q33&lt;=P33),"Initial stop must be on the losing side of entry",IF(AND(T33&lt;&gt;"",N(T33)&lt;=0),"Point value must be above 0","OK"))))))</f>
        <v/>
      </c>
    </row>
    <row r="34" customFormat="false" ht="15" hidden="false" customHeight="false" outlineLevel="0" collapsed="false">
      <c r="A34" s="15"/>
      <c r="B34" s="15"/>
      <c r="C34" s="15"/>
      <c r="D34" s="16"/>
      <c r="E34" s="16"/>
      <c r="F34" s="25"/>
      <c r="G34" s="16"/>
      <c r="H34" s="15"/>
      <c r="I34" s="26" t="str">
        <f aca="false">IF(K34&lt;&gt;"OK","",MAX(0,IF(B34="Long",D34-E34,E34-D34))*F34*IF(G34="",1,G34))</f>
        <v/>
      </c>
      <c r="J34" s="27" t="str">
        <f aca="false">IF(OR(K34&lt;&gt;"OK",N(Rules!$B$15)&lt;=0),"",I34/Rules!$B$15)</f>
        <v/>
      </c>
      <c r="K34" s="28" t="str">
        <f aca="false">IF(COUNTA(A34:H34)=0,"",IF(AND(B34&lt;&gt;"Long",B34&lt;&gt;"Short"),"Pick Long or Short",IF(COUNT(D34,E34,F34)&lt;3,"Add entry, stop and size",IF(F34&lt;=0,"Size must be above 0",IF(AND(G34&lt;&gt;"",N(G34)&lt;=0),"Point value must be above 0","OK")))))</f>
        <v/>
      </c>
      <c r="M34" s="29"/>
      <c r="N34" s="15"/>
      <c r="O34" s="15"/>
      <c r="P34" s="16"/>
      <c r="Q34" s="16"/>
      <c r="R34" s="16"/>
      <c r="S34" s="25"/>
      <c r="T34" s="16"/>
      <c r="U34" s="26" t="str">
        <f aca="false">IF(X34&lt;&gt;"OK","",ABS(P34-Q34)*S34*IF(T34="",1,T34))</f>
        <v/>
      </c>
      <c r="V34" s="26" t="str">
        <f aca="false">IF(X34&lt;&gt;"OK","",(R34-P34)*IF(O34="Long",1,-1)*S34*IF(T34="",1,T34))</f>
        <v/>
      </c>
      <c r="W34" s="30" t="str">
        <f aca="false">IF(X34&lt;&gt;"OK","",V34/U34)</f>
        <v/>
      </c>
      <c r="X34" s="28" t="str">
        <f aca="false">IF(COUNTA(M34:T34)=0,"",IF(AND(O34&lt;&gt;"Long",O34&lt;&gt;"Short"),"Pick Long or Short",IF(COUNT(P34,Q34,R34,S34)&lt;4,"Add entry, initial stop, exit and size",IF(S34&lt;=0,"Size must be above 0",IF(IF(O34="Long",Q34&gt;=P34,Q34&lt;=P34),"Initial stop must be on the losing side of entry",IF(AND(T34&lt;&gt;"",N(T34)&lt;=0),"Point value must be above 0","OK"))))))</f>
        <v/>
      </c>
    </row>
    <row r="35" customFormat="false" ht="15" hidden="false" customHeight="false" outlineLevel="0" collapsed="false">
      <c r="A35" s="15"/>
      <c r="B35" s="15"/>
      <c r="C35" s="15"/>
      <c r="D35" s="16"/>
      <c r="E35" s="16"/>
      <c r="F35" s="25"/>
      <c r="G35" s="16"/>
      <c r="H35" s="15"/>
      <c r="I35" s="26" t="str">
        <f aca="false">IF(K35&lt;&gt;"OK","",MAX(0,IF(B35="Long",D35-E35,E35-D35))*F35*IF(G35="",1,G35))</f>
        <v/>
      </c>
      <c r="J35" s="27" t="str">
        <f aca="false">IF(OR(K35&lt;&gt;"OK",N(Rules!$B$15)&lt;=0),"",I35/Rules!$B$15)</f>
        <v/>
      </c>
      <c r="K35" s="28" t="str">
        <f aca="false">IF(COUNTA(A35:H35)=0,"",IF(AND(B35&lt;&gt;"Long",B35&lt;&gt;"Short"),"Pick Long or Short",IF(COUNT(D35,E35,F35)&lt;3,"Add entry, stop and size",IF(F35&lt;=0,"Size must be above 0",IF(AND(G35&lt;&gt;"",N(G35)&lt;=0),"Point value must be above 0","OK")))))</f>
        <v/>
      </c>
      <c r="M35" s="29"/>
      <c r="N35" s="15"/>
      <c r="O35" s="15"/>
      <c r="P35" s="16"/>
      <c r="Q35" s="16"/>
      <c r="R35" s="16"/>
      <c r="S35" s="25"/>
      <c r="T35" s="16"/>
      <c r="U35" s="26" t="str">
        <f aca="false">IF(X35&lt;&gt;"OK","",ABS(P35-Q35)*S35*IF(T35="",1,T35))</f>
        <v/>
      </c>
      <c r="V35" s="26" t="str">
        <f aca="false">IF(X35&lt;&gt;"OK","",(R35-P35)*IF(O35="Long",1,-1)*S35*IF(T35="",1,T35))</f>
        <v/>
      </c>
      <c r="W35" s="30" t="str">
        <f aca="false">IF(X35&lt;&gt;"OK","",V35/U35)</f>
        <v/>
      </c>
      <c r="X35" s="28" t="str">
        <f aca="false">IF(COUNTA(M35:T35)=0,"",IF(AND(O35&lt;&gt;"Long",O35&lt;&gt;"Short"),"Pick Long or Short",IF(COUNT(P35,Q35,R35,S35)&lt;4,"Add entry, initial stop, exit and size",IF(S35&lt;=0,"Size must be above 0",IF(IF(O35="Long",Q35&gt;=P35,Q35&lt;=P35),"Initial stop must be on the losing side of entry",IF(AND(T35&lt;&gt;"",N(T35)&lt;=0),"Point value must be above 0","OK"))))))</f>
        <v/>
      </c>
    </row>
    <row r="36" customFormat="false" ht="15" hidden="false" customHeight="false" outlineLevel="0" collapsed="false">
      <c r="A36" s="15"/>
      <c r="B36" s="15"/>
      <c r="C36" s="15"/>
      <c r="D36" s="16"/>
      <c r="E36" s="16"/>
      <c r="F36" s="25"/>
      <c r="G36" s="16"/>
      <c r="H36" s="15"/>
      <c r="I36" s="26" t="str">
        <f aca="false">IF(K36&lt;&gt;"OK","",MAX(0,IF(B36="Long",D36-E36,E36-D36))*F36*IF(G36="",1,G36))</f>
        <v/>
      </c>
      <c r="J36" s="27" t="str">
        <f aca="false">IF(OR(K36&lt;&gt;"OK",N(Rules!$B$15)&lt;=0),"",I36/Rules!$B$15)</f>
        <v/>
      </c>
      <c r="K36" s="28" t="str">
        <f aca="false">IF(COUNTA(A36:H36)=0,"",IF(AND(B36&lt;&gt;"Long",B36&lt;&gt;"Short"),"Pick Long or Short",IF(COUNT(D36,E36,F36)&lt;3,"Add entry, stop and size",IF(F36&lt;=0,"Size must be above 0",IF(AND(G36&lt;&gt;"",N(G36)&lt;=0),"Point value must be above 0","OK")))))</f>
        <v/>
      </c>
      <c r="M36" s="29"/>
      <c r="N36" s="15"/>
      <c r="O36" s="15"/>
      <c r="P36" s="16"/>
      <c r="Q36" s="16"/>
      <c r="R36" s="16"/>
      <c r="S36" s="25"/>
      <c r="T36" s="16"/>
      <c r="U36" s="26" t="str">
        <f aca="false">IF(X36&lt;&gt;"OK","",ABS(P36-Q36)*S36*IF(T36="",1,T36))</f>
        <v/>
      </c>
      <c r="V36" s="26" t="str">
        <f aca="false">IF(X36&lt;&gt;"OK","",(R36-P36)*IF(O36="Long",1,-1)*S36*IF(T36="",1,T36))</f>
        <v/>
      </c>
      <c r="W36" s="30" t="str">
        <f aca="false">IF(X36&lt;&gt;"OK","",V36/U36)</f>
        <v/>
      </c>
      <c r="X36" s="28" t="str">
        <f aca="false">IF(COUNTA(M36:T36)=0,"",IF(AND(O36&lt;&gt;"Long",O36&lt;&gt;"Short"),"Pick Long or Short",IF(COUNT(P36,Q36,R36,S36)&lt;4,"Add entry, initial stop, exit and size",IF(S36&lt;=0,"Size must be above 0",IF(IF(O36="Long",Q36&gt;=P36,Q36&lt;=P36),"Initial stop must be on the losing side of entry",IF(AND(T36&lt;&gt;"",N(T36)&lt;=0),"Point value must be above 0","OK"))))))</f>
        <v/>
      </c>
    </row>
    <row r="37" customFormat="false" ht="15" hidden="false" customHeight="false" outlineLevel="0" collapsed="false">
      <c r="A37" s="15"/>
      <c r="B37" s="15"/>
      <c r="C37" s="15"/>
      <c r="D37" s="16"/>
      <c r="E37" s="16"/>
      <c r="F37" s="25"/>
      <c r="G37" s="16"/>
      <c r="H37" s="15"/>
      <c r="I37" s="26" t="str">
        <f aca="false">IF(K37&lt;&gt;"OK","",MAX(0,IF(B37="Long",D37-E37,E37-D37))*F37*IF(G37="",1,G37))</f>
        <v/>
      </c>
      <c r="J37" s="27" t="str">
        <f aca="false">IF(OR(K37&lt;&gt;"OK",N(Rules!$B$15)&lt;=0),"",I37/Rules!$B$15)</f>
        <v/>
      </c>
      <c r="K37" s="28" t="str">
        <f aca="false">IF(COUNTA(A37:H37)=0,"",IF(AND(B37&lt;&gt;"Long",B37&lt;&gt;"Short"),"Pick Long or Short",IF(COUNT(D37,E37,F37)&lt;3,"Add entry, stop and size",IF(F37&lt;=0,"Size must be above 0",IF(AND(G37&lt;&gt;"",N(G37)&lt;=0),"Point value must be above 0","OK")))))</f>
        <v/>
      </c>
      <c r="M37" s="29"/>
      <c r="N37" s="15"/>
      <c r="O37" s="15"/>
      <c r="P37" s="16"/>
      <c r="Q37" s="16"/>
      <c r="R37" s="16"/>
      <c r="S37" s="25"/>
      <c r="T37" s="16"/>
      <c r="U37" s="26" t="str">
        <f aca="false">IF(X37&lt;&gt;"OK","",ABS(P37-Q37)*S37*IF(T37="",1,T37))</f>
        <v/>
      </c>
      <c r="V37" s="26" t="str">
        <f aca="false">IF(X37&lt;&gt;"OK","",(R37-P37)*IF(O37="Long",1,-1)*S37*IF(T37="",1,T37))</f>
        <v/>
      </c>
      <c r="W37" s="30" t="str">
        <f aca="false">IF(X37&lt;&gt;"OK","",V37/U37)</f>
        <v/>
      </c>
      <c r="X37" s="28" t="str">
        <f aca="false">IF(COUNTA(M37:T37)=0,"",IF(AND(O37&lt;&gt;"Long",O37&lt;&gt;"Short"),"Pick Long or Short",IF(COUNT(P37,Q37,R37,S37)&lt;4,"Add entry, initial stop, exit and size",IF(S37&lt;=0,"Size must be above 0",IF(IF(O37="Long",Q37&gt;=P37,Q37&lt;=P37),"Initial stop must be on the losing side of entry",IF(AND(T37&lt;&gt;"",N(T37)&lt;=0),"Point value must be above 0","OK"))))))</f>
        <v/>
      </c>
    </row>
    <row r="38" customFormat="false" ht="15" hidden="false" customHeight="false" outlineLevel="0" collapsed="false">
      <c r="A38" s="15"/>
      <c r="B38" s="15"/>
      <c r="C38" s="15"/>
      <c r="D38" s="16"/>
      <c r="E38" s="16"/>
      <c r="F38" s="25"/>
      <c r="G38" s="16"/>
      <c r="H38" s="15"/>
      <c r="I38" s="26" t="str">
        <f aca="false">IF(K38&lt;&gt;"OK","",MAX(0,IF(B38="Long",D38-E38,E38-D38))*F38*IF(G38="",1,G38))</f>
        <v/>
      </c>
      <c r="J38" s="27" t="str">
        <f aca="false">IF(OR(K38&lt;&gt;"OK",N(Rules!$B$15)&lt;=0),"",I38/Rules!$B$15)</f>
        <v/>
      </c>
      <c r="K38" s="28" t="str">
        <f aca="false">IF(COUNTA(A38:H38)=0,"",IF(AND(B38&lt;&gt;"Long",B38&lt;&gt;"Short"),"Pick Long or Short",IF(COUNT(D38,E38,F38)&lt;3,"Add entry, stop and size",IF(F38&lt;=0,"Size must be above 0",IF(AND(G38&lt;&gt;"",N(G38)&lt;=0),"Point value must be above 0","OK")))))</f>
        <v/>
      </c>
      <c r="M38" s="29"/>
      <c r="N38" s="15"/>
      <c r="O38" s="15"/>
      <c r="P38" s="16"/>
      <c r="Q38" s="16"/>
      <c r="R38" s="16"/>
      <c r="S38" s="25"/>
      <c r="T38" s="16"/>
      <c r="U38" s="26" t="str">
        <f aca="false">IF(X38&lt;&gt;"OK","",ABS(P38-Q38)*S38*IF(T38="",1,T38))</f>
        <v/>
      </c>
      <c r="V38" s="26" t="str">
        <f aca="false">IF(X38&lt;&gt;"OK","",(R38-P38)*IF(O38="Long",1,-1)*S38*IF(T38="",1,T38))</f>
        <v/>
      </c>
      <c r="W38" s="30" t="str">
        <f aca="false">IF(X38&lt;&gt;"OK","",V38/U38)</f>
        <v/>
      </c>
      <c r="X38" s="28" t="str">
        <f aca="false">IF(COUNTA(M38:T38)=0,"",IF(AND(O38&lt;&gt;"Long",O38&lt;&gt;"Short"),"Pick Long or Short",IF(COUNT(P38,Q38,R38,S38)&lt;4,"Add entry, initial stop, exit and size",IF(S38&lt;=0,"Size must be above 0",IF(IF(O38="Long",Q38&gt;=P38,Q38&lt;=P38),"Initial stop must be on the losing side of entry",IF(AND(T38&lt;&gt;"",N(T38)&lt;=0),"Point value must be above 0","OK"))))))</f>
        <v/>
      </c>
    </row>
    <row r="39" customFormat="false" ht="15" hidden="false" customHeight="false" outlineLevel="0" collapsed="false">
      <c r="A39" s="15"/>
      <c r="B39" s="15"/>
      <c r="C39" s="15"/>
      <c r="D39" s="16"/>
      <c r="E39" s="16"/>
      <c r="F39" s="25"/>
      <c r="G39" s="16"/>
      <c r="H39" s="15"/>
      <c r="I39" s="26" t="str">
        <f aca="false">IF(K39&lt;&gt;"OK","",MAX(0,IF(B39="Long",D39-E39,E39-D39))*F39*IF(G39="",1,G39))</f>
        <v/>
      </c>
      <c r="J39" s="27" t="str">
        <f aca="false">IF(OR(K39&lt;&gt;"OK",N(Rules!$B$15)&lt;=0),"",I39/Rules!$B$15)</f>
        <v/>
      </c>
      <c r="K39" s="28" t="str">
        <f aca="false">IF(COUNTA(A39:H39)=0,"",IF(AND(B39&lt;&gt;"Long",B39&lt;&gt;"Short"),"Pick Long or Short",IF(COUNT(D39,E39,F39)&lt;3,"Add entry, stop and size",IF(F39&lt;=0,"Size must be above 0",IF(AND(G39&lt;&gt;"",N(G39)&lt;=0),"Point value must be above 0","OK")))))</f>
        <v/>
      </c>
      <c r="M39" s="29"/>
      <c r="N39" s="15"/>
      <c r="O39" s="15"/>
      <c r="P39" s="16"/>
      <c r="Q39" s="16"/>
      <c r="R39" s="16"/>
      <c r="S39" s="25"/>
      <c r="T39" s="16"/>
      <c r="U39" s="26" t="str">
        <f aca="false">IF(X39&lt;&gt;"OK","",ABS(P39-Q39)*S39*IF(T39="",1,T39))</f>
        <v/>
      </c>
      <c r="V39" s="26" t="str">
        <f aca="false">IF(X39&lt;&gt;"OK","",(R39-P39)*IF(O39="Long",1,-1)*S39*IF(T39="",1,T39))</f>
        <v/>
      </c>
      <c r="W39" s="30" t="str">
        <f aca="false">IF(X39&lt;&gt;"OK","",V39/U39)</f>
        <v/>
      </c>
      <c r="X39" s="28" t="str">
        <f aca="false">IF(COUNTA(M39:T39)=0,"",IF(AND(O39&lt;&gt;"Long",O39&lt;&gt;"Short"),"Pick Long or Short",IF(COUNT(P39,Q39,R39,S39)&lt;4,"Add entry, initial stop, exit and size",IF(S39&lt;=0,"Size must be above 0",IF(IF(O39="Long",Q39&gt;=P39,Q39&lt;=P39),"Initial stop must be on the losing side of entry",IF(AND(T39&lt;&gt;"",N(T39)&lt;=0),"Point value must be above 0","OK"))))))</f>
        <v/>
      </c>
    </row>
    <row r="40" customFormat="false" ht="15" hidden="false" customHeight="false" outlineLevel="0" collapsed="false">
      <c r="A40" s="15"/>
      <c r="B40" s="15"/>
      <c r="C40" s="15"/>
      <c r="D40" s="16"/>
      <c r="E40" s="16"/>
      <c r="F40" s="25"/>
      <c r="G40" s="16"/>
      <c r="H40" s="15"/>
      <c r="I40" s="26" t="str">
        <f aca="false">IF(K40&lt;&gt;"OK","",MAX(0,IF(B40="Long",D40-E40,E40-D40))*F40*IF(G40="",1,G40))</f>
        <v/>
      </c>
      <c r="J40" s="27" t="str">
        <f aca="false">IF(OR(K40&lt;&gt;"OK",N(Rules!$B$15)&lt;=0),"",I40/Rules!$B$15)</f>
        <v/>
      </c>
      <c r="K40" s="28" t="str">
        <f aca="false">IF(COUNTA(A40:H40)=0,"",IF(AND(B40&lt;&gt;"Long",B40&lt;&gt;"Short"),"Pick Long or Short",IF(COUNT(D40,E40,F40)&lt;3,"Add entry, stop and size",IF(F40&lt;=0,"Size must be above 0",IF(AND(G40&lt;&gt;"",N(G40)&lt;=0),"Point value must be above 0","OK")))))</f>
        <v/>
      </c>
      <c r="M40" s="29"/>
      <c r="N40" s="15"/>
      <c r="O40" s="15"/>
      <c r="P40" s="16"/>
      <c r="Q40" s="16"/>
      <c r="R40" s="16"/>
      <c r="S40" s="25"/>
      <c r="T40" s="16"/>
      <c r="U40" s="26" t="str">
        <f aca="false">IF(X40&lt;&gt;"OK","",ABS(P40-Q40)*S40*IF(T40="",1,T40))</f>
        <v/>
      </c>
      <c r="V40" s="26" t="str">
        <f aca="false">IF(X40&lt;&gt;"OK","",(R40-P40)*IF(O40="Long",1,-1)*S40*IF(T40="",1,T40))</f>
        <v/>
      </c>
      <c r="W40" s="30" t="str">
        <f aca="false">IF(X40&lt;&gt;"OK","",V40/U40)</f>
        <v/>
      </c>
      <c r="X40" s="28" t="str">
        <f aca="false">IF(COUNTA(M40:T40)=0,"",IF(AND(O40&lt;&gt;"Long",O40&lt;&gt;"Short"),"Pick Long or Short",IF(COUNT(P40,Q40,R40,S40)&lt;4,"Add entry, initial stop, exit and size",IF(S40&lt;=0,"Size must be above 0",IF(IF(O40="Long",Q40&gt;=P40,Q40&lt;=P40),"Initial stop must be on the losing side of entry",IF(AND(T40&lt;&gt;"",N(T40)&lt;=0),"Point value must be above 0","OK"))))))</f>
        <v/>
      </c>
    </row>
    <row r="41" customFormat="false" ht="15" hidden="false" customHeight="false" outlineLevel="0" collapsed="false">
      <c r="A41" s="15"/>
      <c r="B41" s="15"/>
      <c r="C41" s="15"/>
      <c r="D41" s="16"/>
      <c r="E41" s="16"/>
      <c r="F41" s="25"/>
      <c r="G41" s="16"/>
      <c r="H41" s="15"/>
      <c r="I41" s="26" t="str">
        <f aca="false">IF(K41&lt;&gt;"OK","",MAX(0,IF(B41="Long",D41-E41,E41-D41))*F41*IF(G41="",1,G41))</f>
        <v/>
      </c>
      <c r="J41" s="27" t="str">
        <f aca="false">IF(OR(K41&lt;&gt;"OK",N(Rules!$B$15)&lt;=0),"",I41/Rules!$B$15)</f>
        <v/>
      </c>
      <c r="K41" s="28" t="str">
        <f aca="false">IF(COUNTA(A41:H41)=0,"",IF(AND(B41&lt;&gt;"Long",B41&lt;&gt;"Short"),"Pick Long or Short",IF(COUNT(D41,E41,F41)&lt;3,"Add entry, stop and size",IF(F41&lt;=0,"Size must be above 0",IF(AND(G41&lt;&gt;"",N(G41)&lt;=0),"Point value must be above 0","OK")))))</f>
        <v/>
      </c>
      <c r="M41" s="29"/>
      <c r="N41" s="15"/>
      <c r="O41" s="15"/>
      <c r="P41" s="16"/>
      <c r="Q41" s="16"/>
      <c r="R41" s="16"/>
      <c r="S41" s="25"/>
      <c r="T41" s="16"/>
      <c r="U41" s="26" t="str">
        <f aca="false">IF(X41&lt;&gt;"OK","",ABS(P41-Q41)*S41*IF(T41="",1,T41))</f>
        <v/>
      </c>
      <c r="V41" s="26" t="str">
        <f aca="false">IF(X41&lt;&gt;"OK","",(R41-P41)*IF(O41="Long",1,-1)*S41*IF(T41="",1,T41))</f>
        <v/>
      </c>
      <c r="W41" s="30" t="str">
        <f aca="false">IF(X41&lt;&gt;"OK","",V41/U41)</f>
        <v/>
      </c>
      <c r="X41" s="28" t="str">
        <f aca="false">IF(COUNTA(M41:T41)=0,"",IF(AND(O41&lt;&gt;"Long",O41&lt;&gt;"Short"),"Pick Long or Short",IF(COUNT(P41,Q41,R41,S41)&lt;4,"Add entry, initial stop, exit and size",IF(S41&lt;=0,"Size must be above 0",IF(IF(O41="Long",Q41&gt;=P41,Q41&lt;=P41),"Initial stop must be on the losing side of entry",IF(AND(T41&lt;&gt;"",N(T41)&lt;=0),"Point value must be above 0","OK"))))))</f>
        <v/>
      </c>
    </row>
    <row r="42" customFormat="false" ht="15" hidden="false" customHeight="false" outlineLevel="0" collapsed="false">
      <c r="A42" s="15"/>
      <c r="B42" s="15"/>
      <c r="C42" s="15"/>
      <c r="D42" s="16"/>
      <c r="E42" s="16"/>
      <c r="F42" s="25"/>
      <c r="G42" s="16"/>
      <c r="H42" s="15"/>
      <c r="I42" s="26" t="str">
        <f aca="false">IF(K42&lt;&gt;"OK","",MAX(0,IF(B42="Long",D42-E42,E42-D42))*F42*IF(G42="",1,G42))</f>
        <v/>
      </c>
      <c r="J42" s="27" t="str">
        <f aca="false">IF(OR(K42&lt;&gt;"OK",N(Rules!$B$15)&lt;=0),"",I42/Rules!$B$15)</f>
        <v/>
      </c>
      <c r="K42" s="28" t="str">
        <f aca="false">IF(COUNTA(A42:H42)=0,"",IF(AND(B42&lt;&gt;"Long",B42&lt;&gt;"Short"),"Pick Long or Short",IF(COUNT(D42,E42,F42)&lt;3,"Add entry, stop and size",IF(F42&lt;=0,"Size must be above 0",IF(AND(G42&lt;&gt;"",N(G42)&lt;=0),"Point value must be above 0","OK")))))</f>
        <v/>
      </c>
      <c r="M42" s="29"/>
      <c r="N42" s="15"/>
      <c r="O42" s="15"/>
      <c r="P42" s="16"/>
      <c r="Q42" s="16"/>
      <c r="R42" s="16"/>
      <c r="S42" s="25"/>
      <c r="T42" s="16"/>
      <c r="U42" s="26" t="str">
        <f aca="false">IF(X42&lt;&gt;"OK","",ABS(P42-Q42)*S42*IF(T42="",1,T42))</f>
        <v/>
      </c>
      <c r="V42" s="26" t="str">
        <f aca="false">IF(X42&lt;&gt;"OK","",(R42-P42)*IF(O42="Long",1,-1)*S42*IF(T42="",1,T42))</f>
        <v/>
      </c>
      <c r="W42" s="30" t="str">
        <f aca="false">IF(X42&lt;&gt;"OK","",V42/U42)</f>
        <v/>
      </c>
      <c r="X42" s="28" t="str">
        <f aca="false">IF(COUNTA(M42:T42)=0,"",IF(AND(O42&lt;&gt;"Long",O42&lt;&gt;"Short"),"Pick Long or Short",IF(COUNT(P42,Q42,R42,S42)&lt;4,"Add entry, initial stop, exit and size",IF(S42&lt;=0,"Size must be above 0",IF(IF(O42="Long",Q42&gt;=P42,Q42&lt;=P42),"Initial stop must be on the losing side of entry",IF(AND(T42&lt;&gt;"",N(T42)&lt;=0),"Point value must be above 0","OK"))))))</f>
        <v/>
      </c>
    </row>
    <row r="43" customFormat="false" ht="15" hidden="false" customHeight="false" outlineLevel="0" collapsed="false">
      <c r="A43" s="15"/>
      <c r="B43" s="15"/>
      <c r="C43" s="15"/>
      <c r="D43" s="16"/>
      <c r="E43" s="16"/>
      <c r="F43" s="25"/>
      <c r="G43" s="16"/>
      <c r="H43" s="15"/>
      <c r="I43" s="26" t="str">
        <f aca="false">IF(K43&lt;&gt;"OK","",MAX(0,IF(B43="Long",D43-E43,E43-D43))*F43*IF(G43="",1,G43))</f>
        <v/>
      </c>
      <c r="J43" s="27" t="str">
        <f aca="false">IF(OR(K43&lt;&gt;"OK",N(Rules!$B$15)&lt;=0),"",I43/Rules!$B$15)</f>
        <v/>
      </c>
      <c r="K43" s="28" t="str">
        <f aca="false">IF(COUNTA(A43:H43)=0,"",IF(AND(B43&lt;&gt;"Long",B43&lt;&gt;"Short"),"Pick Long or Short",IF(COUNT(D43,E43,F43)&lt;3,"Add entry, stop and size",IF(F43&lt;=0,"Size must be above 0",IF(AND(G43&lt;&gt;"",N(G43)&lt;=0),"Point value must be above 0","OK")))))</f>
        <v/>
      </c>
      <c r="M43" s="29"/>
      <c r="N43" s="15"/>
      <c r="O43" s="15"/>
      <c r="P43" s="16"/>
      <c r="Q43" s="16"/>
      <c r="R43" s="16"/>
      <c r="S43" s="25"/>
      <c r="T43" s="16"/>
      <c r="U43" s="26" t="str">
        <f aca="false">IF(X43&lt;&gt;"OK","",ABS(P43-Q43)*S43*IF(T43="",1,T43))</f>
        <v/>
      </c>
      <c r="V43" s="26" t="str">
        <f aca="false">IF(X43&lt;&gt;"OK","",(R43-P43)*IF(O43="Long",1,-1)*S43*IF(T43="",1,T43))</f>
        <v/>
      </c>
      <c r="W43" s="30" t="str">
        <f aca="false">IF(X43&lt;&gt;"OK","",V43/U43)</f>
        <v/>
      </c>
      <c r="X43" s="28" t="str">
        <f aca="false">IF(COUNTA(M43:T43)=0,"",IF(AND(O43&lt;&gt;"Long",O43&lt;&gt;"Short"),"Pick Long or Short",IF(COUNT(P43,Q43,R43,S43)&lt;4,"Add entry, initial stop, exit and size",IF(S43&lt;=0,"Size must be above 0",IF(IF(O43="Long",Q43&gt;=P43,Q43&lt;=P43),"Initial stop must be on the losing side of entry",IF(AND(T43&lt;&gt;"",N(T43)&lt;=0),"Point value must be above 0","OK"))))))</f>
        <v/>
      </c>
    </row>
    <row r="44" customFormat="false" ht="15" hidden="false" customHeight="false" outlineLevel="0" collapsed="false">
      <c r="A44" s="15"/>
      <c r="B44" s="15"/>
      <c r="C44" s="15"/>
      <c r="D44" s="16"/>
      <c r="E44" s="16"/>
      <c r="F44" s="25"/>
      <c r="G44" s="16"/>
      <c r="H44" s="15"/>
      <c r="I44" s="26" t="str">
        <f aca="false">IF(K44&lt;&gt;"OK","",MAX(0,IF(B44="Long",D44-E44,E44-D44))*F44*IF(G44="",1,G44))</f>
        <v/>
      </c>
      <c r="J44" s="27" t="str">
        <f aca="false">IF(OR(K44&lt;&gt;"OK",N(Rules!$B$15)&lt;=0),"",I44/Rules!$B$15)</f>
        <v/>
      </c>
      <c r="K44" s="28" t="str">
        <f aca="false">IF(COUNTA(A44:H44)=0,"",IF(AND(B44&lt;&gt;"Long",B44&lt;&gt;"Short"),"Pick Long or Short",IF(COUNT(D44,E44,F44)&lt;3,"Add entry, stop and size",IF(F44&lt;=0,"Size must be above 0",IF(AND(G44&lt;&gt;"",N(G44)&lt;=0),"Point value must be above 0","OK")))))</f>
        <v/>
      </c>
      <c r="M44" s="29"/>
      <c r="N44" s="15"/>
      <c r="O44" s="15"/>
      <c r="P44" s="16"/>
      <c r="Q44" s="16"/>
      <c r="R44" s="16"/>
      <c r="S44" s="25"/>
      <c r="T44" s="16"/>
      <c r="U44" s="26" t="str">
        <f aca="false">IF(X44&lt;&gt;"OK","",ABS(P44-Q44)*S44*IF(T44="",1,T44))</f>
        <v/>
      </c>
      <c r="V44" s="26" t="str">
        <f aca="false">IF(X44&lt;&gt;"OK","",(R44-P44)*IF(O44="Long",1,-1)*S44*IF(T44="",1,T44))</f>
        <v/>
      </c>
      <c r="W44" s="30" t="str">
        <f aca="false">IF(X44&lt;&gt;"OK","",V44/U44)</f>
        <v/>
      </c>
      <c r="X44" s="28" t="str">
        <f aca="false">IF(COUNTA(M44:T44)=0,"",IF(AND(O44&lt;&gt;"Long",O44&lt;&gt;"Short"),"Pick Long or Short",IF(COUNT(P44,Q44,R44,S44)&lt;4,"Add entry, initial stop, exit and size",IF(S44&lt;=0,"Size must be above 0",IF(IF(O44="Long",Q44&gt;=P44,Q44&lt;=P44),"Initial stop must be on the losing side of entry",IF(AND(T44&lt;&gt;"",N(T44)&lt;=0),"Point value must be above 0","OK"))))))</f>
        <v/>
      </c>
    </row>
    <row r="45" customFormat="false" ht="15" hidden="false" customHeight="false" outlineLevel="0" collapsed="false">
      <c r="A45" s="15"/>
      <c r="B45" s="15"/>
      <c r="C45" s="15"/>
      <c r="D45" s="16"/>
      <c r="E45" s="16"/>
      <c r="F45" s="25"/>
      <c r="G45" s="16"/>
      <c r="H45" s="15"/>
      <c r="I45" s="26" t="str">
        <f aca="false">IF(K45&lt;&gt;"OK","",MAX(0,IF(B45="Long",D45-E45,E45-D45))*F45*IF(G45="",1,G45))</f>
        <v/>
      </c>
      <c r="J45" s="27" t="str">
        <f aca="false">IF(OR(K45&lt;&gt;"OK",N(Rules!$B$15)&lt;=0),"",I45/Rules!$B$15)</f>
        <v/>
      </c>
      <c r="K45" s="28" t="str">
        <f aca="false">IF(COUNTA(A45:H45)=0,"",IF(AND(B45&lt;&gt;"Long",B45&lt;&gt;"Short"),"Pick Long or Short",IF(COUNT(D45,E45,F45)&lt;3,"Add entry, stop and size",IF(F45&lt;=0,"Size must be above 0",IF(AND(G45&lt;&gt;"",N(G45)&lt;=0),"Point value must be above 0","OK")))))</f>
        <v/>
      </c>
      <c r="M45" s="29"/>
      <c r="N45" s="15"/>
      <c r="O45" s="15"/>
      <c r="P45" s="16"/>
      <c r="Q45" s="16"/>
      <c r="R45" s="16"/>
      <c r="S45" s="25"/>
      <c r="T45" s="16"/>
      <c r="U45" s="26" t="str">
        <f aca="false">IF(X45&lt;&gt;"OK","",ABS(P45-Q45)*S45*IF(T45="",1,T45))</f>
        <v/>
      </c>
      <c r="V45" s="26" t="str">
        <f aca="false">IF(X45&lt;&gt;"OK","",(R45-P45)*IF(O45="Long",1,-1)*S45*IF(T45="",1,T45))</f>
        <v/>
      </c>
      <c r="W45" s="30" t="str">
        <f aca="false">IF(X45&lt;&gt;"OK","",V45/U45)</f>
        <v/>
      </c>
      <c r="X45" s="28" t="str">
        <f aca="false">IF(COUNTA(M45:T45)=0,"",IF(AND(O45&lt;&gt;"Long",O45&lt;&gt;"Short"),"Pick Long or Short",IF(COUNT(P45,Q45,R45,S45)&lt;4,"Add entry, initial stop, exit and size",IF(S45&lt;=0,"Size must be above 0",IF(IF(O45="Long",Q45&gt;=P45,Q45&lt;=P45),"Initial stop must be on the losing side of entry",IF(AND(T45&lt;&gt;"",N(T45)&lt;=0),"Point value must be above 0","OK"))))))</f>
        <v/>
      </c>
    </row>
    <row r="46" customFormat="false" ht="15" hidden="false" customHeight="false" outlineLevel="0" collapsed="false">
      <c r="A46" s="15"/>
      <c r="B46" s="15"/>
      <c r="C46" s="15"/>
      <c r="D46" s="16"/>
      <c r="E46" s="16"/>
      <c r="F46" s="25"/>
      <c r="G46" s="16"/>
      <c r="H46" s="15"/>
      <c r="I46" s="26" t="str">
        <f aca="false">IF(K46&lt;&gt;"OK","",MAX(0,IF(B46="Long",D46-E46,E46-D46))*F46*IF(G46="",1,G46))</f>
        <v/>
      </c>
      <c r="J46" s="27" t="str">
        <f aca="false">IF(OR(K46&lt;&gt;"OK",N(Rules!$B$15)&lt;=0),"",I46/Rules!$B$15)</f>
        <v/>
      </c>
      <c r="K46" s="28" t="str">
        <f aca="false">IF(COUNTA(A46:H46)=0,"",IF(AND(B46&lt;&gt;"Long",B46&lt;&gt;"Short"),"Pick Long or Short",IF(COUNT(D46,E46,F46)&lt;3,"Add entry, stop and size",IF(F46&lt;=0,"Size must be above 0",IF(AND(G46&lt;&gt;"",N(G46)&lt;=0),"Point value must be above 0","OK")))))</f>
        <v/>
      </c>
      <c r="M46" s="29"/>
      <c r="N46" s="15"/>
      <c r="O46" s="15"/>
      <c r="P46" s="16"/>
      <c r="Q46" s="16"/>
      <c r="R46" s="16"/>
      <c r="S46" s="25"/>
      <c r="T46" s="16"/>
      <c r="U46" s="26" t="str">
        <f aca="false">IF(X46&lt;&gt;"OK","",ABS(P46-Q46)*S46*IF(T46="",1,T46))</f>
        <v/>
      </c>
      <c r="V46" s="26" t="str">
        <f aca="false">IF(X46&lt;&gt;"OK","",(R46-P46)*IF(O46="Long",1,-1)*S46*IF(T46="",1,T46))</f>
        <v/>
      </c>
      <c r="W46" s="30" t="str">
        <f aca="false">IF(X46&lt;&gt;"OK","",V46/U46)</f>
        <v/>
      </c>
      <c r="X46" s="28" t="str">
        <f aca="false">IF(COUNTA(M46:T46)=0,"",IF(AND(O46&lt;&gt;"Long",O46&lt;&gt;"Short"),"Pick Long or Short",IF(COUNT(P46,Q46,R46,S46)&lt;4,"Add entry, initial stop, exit and size",IF(S46&lt;=0,"Size must be above 0",IF(IF(O46="Long",Q46&gt;=P46,Q46&lt;=P46),"Initial stop must be on the losing side of entry",IF(AND(T46&lt;&gt;"",N(T46)&lt;=0),"Point value must be above 0","OK"))))))</f>
        <v/>
      </c>
    </row>
    <row r="47" customFormat="false" ht="15" hidden="false" customHeight="false" outlineLevel="0" collapsed="false">
      <c r="A47" s="15"/>
      <c r="B47" s="15"/>
      <c r="C47" s="15"/>
      <c r="D47" s="16"/>
      <c r="E47" s="16"/>
      <c r="F47" s="25"/>
      <c r="G47" s="16"/>
      <c r="H47" s="15"/>
      <c r="I47" s="26" t="str">
        <f aca="false">IF(K47&lt;&gt;"OK","",MAX(0,IF(B47="Long",D47-E47,E47-D47))*F47*IF(G47="",1,G47))</f>
        <v/>
      </c>
      <c r="J47" s="27" t="str">
        <f aca="false">IF(OR(K47&lt;&gt;"OK",N(Rules!$B$15)&lt;=0),"",I47/Rules!$B$15)</f>
        <v/>
      </c>
      <c r="K47" s="28" t="str">
        <f aca="false">IF(COUNTA(A47:H47)=0,"",IF(AND(B47&lt;&gt;"Long",B47&lt;&gt;"Short"),"Pick Long or Short",IF(COUNT(D47,E47,F47)&lt;3,"Add entry, stop and size",IF(F47&lt;=0,"Size must be above 0",IF(AND(G47&lt;&gt;"",N(G47)&lt;=0),"Point value must be above 0","OK")))))</f>
        <v/>
      </c>
      <c r="M47" s="29"/>
      <c r="N47" s="15"/>
      <c r="O47" s="15"/>
      <c r="P47" s="16"/>
      <c r="Q47" s="16"/>
      <c r="R47" s="16"/>
      <c r="S47" s="25"/>
      <c r="T47" s="16"/>
      <c r="U47" s="26" t="str">
        <f aca="false">IF(X47&lt;&gt;"OK","",ABS(P47-Q47)*S47*IF(T47="",1,T47))</f>
        <v/>
      </c>
      <c r="V47" s="26" t="str">
        <f aca="false">IF(X47&lt;&gt;"OK","",(R47-P47)*IF(O47="Long",1,-1)*S47*IF(T47="",1,T47))</f>
        <v/>
      </c>
      <c r="W47" s="30" t="str">
        <f aca="false">IF(X47&lt;&gt;"OK","",V47/U47)</f>
        <v/>
      </c>
      <c r="X47" s="28" t="str">
        <f aca="false">IF(COUNTA(M47:T47)=0,"",IF(AND(O47&lt;&gt;"Long",O47&lt;&gt;"Short"),"Pick Long or Short",IF(COUNT(P47,Q47,R47,S47)&lt;4,"Add entry, initial stop, exit and size",IF(S47&lt;=0,"Size must be above 0",IF(IF(O47="Long",Q47&gt;=P47,Q47&lt;=P47),"Initial stop must be on the losing side of entry",IF(AND(T47&lt;&gt;"",N(T47)&lt;=0),"Point value must be above 0","OK"))))))</f>
        <v/>
      </c>
    </row>
    <row r="48" customFormat="false" ht="15" hidden="false" customHeight="false" outlineLevel="0" collapsed="false">
      <c r="A48" s="15"/>
      <c r="B48" s="15"/>
      <c r="C48" s="15"/>
      <c r="D48" s="16"/>
      <c r="E48" s="16"/>
      <c r="F48" s="25"/>
      <c r="G48" s="16"/>
      <c r="H48" s="15"/>
      <c r="I48" s="26" t="str">
        <f aca="false">IF(K48&lt;&gt;"OK","",MAX(0,IF(B48="Long",D48-E48,E48-D48))*F48*IF(G48="",1,G48))</f>
        <v/>
      </c>
      <c r="J48" s="27" t="str">
        <f aca="false">IF(OR(K48&lt;&gt;"OK",N(Rules!$B$15)&lt;=0),"",I48/Rules!$B$15)</f>
        <v/>
      </c>
      <c r="K48" s="28" t="str">
        <f aca="false">IF(COUNTA(A48:H48)=0,"",IF(AND(B48&lt;&gt;"Long",B48&lt;&gt;"Short"),"Pick Long or Short",IF(COUNT(D48,E48,F48)&lt;3,"Add entry, stop and size",IF(F48&lt;=0,"Size must be above 0",IF(AND(G48&lt;&gt;"",N(G48)&lt;=0),"Point value must be above 0","OK")))))</f>
        <v/>
      </c>
      <c r="M48" s="29"/>
      <c r="N48" s="15"/>
      <c r="O48" s="15"/>
      <c r="P48" s="16"/>
      <c r="Q48" s="16"/>
      <c r="R48" s="16"/>
      <c r="S48" s="25"/>
      <c r="T48" s="16"/>
      <c r="U48" s="26" t="str">
        <f aca="false">IF(X48&lt;&gt;"OK","",ABS(P48-Q48)*S48*IF(T48="",1,T48))</f>
        <v/>
      </c>
      <c r="V48" s="26" t="str">
        <f aca="false">IF(X48&lt;&gt;"OK","",(R48-P48)*IF(O48="Long",1,-1)*S48*IF(T48="",1,T48))</f>
        <v/>
      </c>
      <c r="W48" s="30" t="str">
        <f aca="false">IF(X48&lt;&gt;"OK","",V48/U48)</f>
        <v/>
      </c>
      <c r="X48" s="28" t="str">
        <f aca="false">IF(COUNTA(M48:T48)=0,"",IF(AND(O48&lt;&gt;"Long",O48&lt;&gt;"Short"),"Pick Long or Short",IF(COUNT(P48,Q48,R48,S48)&lt;4,"Add entry, initial stop, exit and size",IF(S48&lt;=0,"Size must be above 0",IF(IF(O48="Long",Q48&gt;=P48,Q48&lt;=P48),"Initial stop must be on the losing side of entry",IF(AND(T48&lt;&gt;"",N(T48)&lt;=0),"Point value must be above 0","OK"))))))</f>
        <v/>
      </c>
    </row>
    <row r="49" customFormat="false" ht="15" hidden="false" customHeight="false" outlineLevel="0" collapsed="false">
      <c r="A49" s="15"/>
      <c r="B49" s="15"/>
      <c r="C49" s="15"/>
      <c r="D49" s="16"/>
      <c r="E49" s="16"/>
      <c r="F49" s="25"/>
      <c r="G49" s="16"/>
      <c r="H49" s="15"/>
      <c r="I49" s="26" t="str">
        <f aca="false">IF(K49&lt;&gt;"OK","",MAX(0,IF(B49="Long",D49-E49,E49-D49))*F49*IF(G49="",1,G49))</f>
        <v/>
      </c>
      <c r="J49" s="27" t="str">
        <f aca="false">IF(OR(K49&lt;&gt;"OK",N(Rules!$B$15)&lt;=0),"",I49/Rules!$B$15)</f>
        <v/>
      </c>
      <c r="K49" s="28" t="str">
        <f aca="false">IF(COUNTA(A49:H49)=0,"",IF(AND(B49&lt;&gt;"Long",B49&lt;&gt;"Short"),"Pick Long or Short",IF(COUNT(D49,E49,F49)&lt;3,"Add entry, stop and size",IF(F49&lt;=0,"Size must be above 0",IF(AND(G49&lt;&gt;"",N(G49)&lt;=0),"Point value must be above 0","OK")))))</f>
        <v/>
      </c>
      <c r="M49" s="29"/>
      <c r="N49" s="15"/>
      <c r="O49" s="15"/>
      <c r="P49" s="16"/>
      <c r="Q49" s="16"/>
      <c r="R49" s="16"/>
      <c r="S49" s="25"/>
      <c r="T49" s="16"/>
      <c r="U49" s="26" t="str">
        <f aca="false">IF(X49&lt;&gt;"OK","",ABS(P49-Q49)*S49*IF(T49="",1,T49))</f>
        <v/>
      </c>
      <c r="V49" s="26" t="str">
        <f aca="false">IF(X49&lt;&gt;"OK","",(R49-P49)*IF(O49="Long",1,-1)*S49*IF(T49="",1,T49))</f>
        <v/>
      </c>
      <c r="W49" s="30" t="str">
        <f aca="false">IF(X49&lt;&gt;"OK","",V49/U49)</f>
        <v/>
      </c>
      <c r="X49" s="28" t="str">
        <f aca="false">IF(COUNTA(M49:T49)=0,"",IF(AND(O49&lt;&gt;"Long",O49&lt;&gt;"Short"),"Pick Long or Short",IF(COUNT(P49,Q49,R49,S49)&lt;4,"Add entry, initial stop, exit and size",IF(S49&lt;=0,"Size must be above 0",IF(IF(O49="Long",Q49&gt;=P49,Q49&lt;=P49),"Initial stop must be on the losing side of entry",IF(AND(T49&lt;&gt;"",N(T49)&lt;=0),"Point value must be above 0","OK"))))))</f>
        <v/>
      </c>
    </row>
    <row r="50" customFormat="false" ht="15" hidden="false" customHeight="false" outlineLevel="0" collapsed="false">
      <c r="A50" s="15"/>
      <c r="B50" s="15"/>
      <c r="C50" s="15"/>
      <c r="D50" s="16"/>
      <c r="E50" s="16"/>
      <c r="F50" s="25"/>
      <c r="G50" s="16"/>
      <c r="H50" s="15"/>
      <c r="I50" s="26" t="str">
        <f aca="false">IF(K50&lt;&gt;"OK","",MAX(0,IF(B50="Long",D50-E50,E50-D50))*F50*IF(G50="",1,G50))</f>
        <v/>
      </c>
      <c r="J50" s="27" t="str">
        <f aca="false">IF(OR(K50&lt;&gt;"OK",N(Rules!$B$15)&lt;=0),"",I50/Rules!$B$15)</f>
        <v/>
      </c>
      <c r="K50" s="28" t="str">
        <f aca="false">IF(COUNTA(A50:H50)=0,"",IF(AND(B50&lt;&gt;"Long",B50&lt;&gt;"Short"),"Pick Long or Short",IF(COUNT(D50,E50,F50)&lt;3,"Add entry, stop and size",IF(F50&lt;=0,"Size must be above 0",IF(AND(G50&lt;&gt;"",N(G50)&lt;=0),"Point value must be above 0","OK")))))</f>
        <v/>
      </c>
      <c r="M50" s="29"/>
      <c r="N50" s="15"/>
      <c r="O50" s="15"/>
      <c r="P50" s="16"/>
      <c r="Q50" s="16"/>
      <c r="R50" s="16"/>
      <c r="S50" s="25"/>
      <c r="T50" s="16"/>
      <c r="U50" s="26" t="str">
        <f aca="false">IF(X50&lt;&gt;"OK","",ABS(P50-Q50)*S50*IF(T50="",1,T50))</f>
        <v/>
      </c>
      <c r="V50" s="26" t="str">
        <f aca="false">IF(X50&lt;&gt;"OK","",(R50-P50)*IF(O50="Long",1,-1)*S50*IF(T50="",1,T50))</f>
        <v/>
      </c>
      <c r="W50" s="30" t="str">
        <f aca="false">IF(X50&lt;&gt;"OK","",V50/U50)</f>
        <v/>
      </c>
      <c r="X50" s="28" t="str">
        <f aca="false">IF(COUNTA(M50:T50)=0,"",IF(AND(O50&lt;&gt;"Long",O50&lt;&gt;"Short"),"Pick Long or Short",IF(COUNT(P50,Q50,R50,S50)&lt;4,"Add entry, initial stop, exit and size",IF(S50&lt;=0,"Size must be above 0",IF(IF(O50="Long",Q50&gt;=P50,Q50&lt;=P50),"Initial stop must be on the losing side of entry",IF(AND(T50&lt;&gt;"",N(T50)&lt;=0),"Point value must be above 0","OK"))))))</f>
        <v/>
      </c>
    </row>
    <row r="51" customFormat="false" ht="15" hidden="false" customHeight="false" outlineLevel="0" collapsed="false">
      <c r="A51" s="15"/>
      <c r="B51" s="15"/>
      <c r="C51" s="15"/>
      <c r="D51" s="16"/>
      <c r="E51" s="16"/>
      <c r="F51" s="25"/>
      <c r="G51" s="16"/>
      <c r="H51" s="15"/>
      <c r="I51" s="26" t="str">
        <f aca="false">IF(K51&lt;&gt;"OK","",MAX(0,IF(B51="Long",D51-E51,E51-D51))*F51*IF(G51="",1,G51))</f>
        <v/>
      </c>
      <c r="J51" s="27" t="str">
        <f aca="false">IF(OR(K51&lt;&gt;"OK",N(Rules!$B$15)&lt;=0),"",I51/Rules!$B$15)</f>
        <v/>
      </c>
      <c r="K51" s="28" t="str">
        <f aca="false">IF(COUNTA(A51:H51)=0,"",IF(AND(B51&lt;&gt;"Long",B51&lt;&gt;"Short"),"Pick Long or Short",IF(COUNT(D51,E51,F51)&lt;3,"Add entry, stop and size",IF(F51&lt;=0,"Size must be above 0",IF(AND(G51&lt;&gt;"",N(G51)&lt;=0),"Point value must be above 0","OK")))))</f>
        <v/>
      </c>
      <c r="M51" s="29"/>
      <c r="N51" s="15"/>
      <c r="O51" s="15"/>
      <c r="P51" s="16"/>
      <c r="Q51" s="16"/>
      <c r="R51" s="16"/>
      <c r="S51" s="25"/>
      <c r="T51" s="16"/>
      <c r="U51" s="26" t="str">
        <f aca="false">IF(X51&lt;&gt;"OK","",ABS(P51-Q51)*S51*IF(T51="",1,T51))</f>
        <v/>
      </c>
      <c r="V51" s="26" t="str">
        <f aca="false">IF(X51&lt;&gt;"OK","",(R51-P51)*IF(O51="Long",1,-1)*S51*IF(T51="",1,T51))</f>
        <v/>
      </c>
      <c r="W51" s="30" t="str">
        <f aca="false">IF(X51&lt;&gt;"OK","",V51/U51)</f>
        <v/>
      </c>
      <c r="X51" s="28" t="str">
        <f aca="false">IF(COUNTA(M51:T51)=0,"",IF(AND(O51&lt;&gt;"Long",O51&lt;&gt;"Short"),"Pick Long or Short",IF(COUNT(P51,Q51,R51,S51)&lt;4,"Add entry, initial stop, exit and size",IF(S51&lt;=0,"Size must be above 0",IF(IF(O51="Long",Q51&gt;=P51,Q51&lt;=P51),"Initial stop must be on the losing side of entry",IF(AND(T51&lt;&gt;"",N(T51)&lt;=0),"Point value must be above 0","OK"))))))</f>
        <v/>
      </c>
    </row>
    <row r="52" customFormat="false" ht="15" hidden="false" customHeight="false" outlineLevel="0" collapsed="false">
      <c r="A52" s="15"/>
      <c r="B52" s="15"/>
      <c r="C52" s="15"/>
      <c r="D52" s="16"/>
      <c r="E52" s="16"/>
      <c r="F52" s="25"/>
      <c r="G52" s="16"/>
      <c r="H52" s="15"/>
      <c r="I52" s="26" t="str">
        <f aca="false">IF(K52&lt;&gt;"OK","",MAX(0,IF(B52="Long",D52-E52,E52-D52))*F52*IF(G52="",1,G52))</f>
        <v/>
      </c>
      <c r="J52" s="27" t="str">
        <f aca="false">IF(OR(K52&lt;&gt;"OK",N(Rules!$B$15)&lt;=0),"",I52/Rules!$B$15)</f>
        <v/>
      </c>
      <c r="K52" s="28" t="str">
        <f aca="false">IF(COUNTA(A52:H52)=0,"",IF(AND(B52&lt;&gt;"Long",B52&lt;&gt;"Short"),"Pick Long or Short",IF(COUNT(D52,E52,F52)&lt;3,"Add entry, stop and size",IF(F52&lt;=0,"Size must be above 0",IF(AND(G52&lt;&gt;"",N(G52)&lt;=0),"Point value must be above 0","OK")))))</f>
        <v/>
      </c>
      <c r="M52" s="29"/>
      <c r="N52" s="15"/>
      <c r="O52" s="15"/>
      <c r="P52" s="16"/>
      <c r="Q52" s="16"/>
      <c r="R52" s="16"/>
      <c r="S52" s="25"/>
      <c r="T52" s="16"/>
      <c r="U52" s="26" t="str">
        <f aca="false">IF(X52&lt;&gt;"OK","",ABS(P52-Q52)*S52*IF(T52="",1,T52))</f>
        <v/>
      </c>
      <c r="V52" s="26" t="str">
        <f aca="false">IF(X52&lt;&gt;"OK","",(R52-P52)*IF(O52="Long",1,-1)*S52*IF(T52="",1,T52))</f>
        <v/>
      </c>
      <c r="W52" s="30" t="str">
        <f aca="false">IF(X52&lt;&gt;"OK","",V52/U52)</f>
        <v/>
      </c>
      <c r="X52" s="28" t="str">
        <f aca="false">IF(COUNTA(M52:T52)=0,"",IF(AND(O52&lt;&gt;"Long",O52&lt;&gt;"Short"),"Pick Long or Short",IF(COUNT(P52,Q52,R52,S52)&lt;4,"Add entry, initial stop, exit and size",IF(S52&lt;=0,"Size must be above 0",IF(IF(O52="Long",Q52&gt;=P52,Q52&lt;=P52),"Initial stop must be on the losing side of entry",IF(AND(T52&lt;&gt;"",N(T52)&lt;=0),"Point value must be above 0","OK"))))))</f>
        <v/>
      </c>
    </row>
    <row r="53" customFormat="false" ht="15" hidden="false" customHeight="false" outlineLevel="0" collapsed="false">
      <c r="A53" s="15"/>
      <c r="B53" s="15"/>
      <c r="C53" s="15"/>
      <c r="D53" s="16"/>
      <c r="E53" s="16"/>
      <c r="F53" s="25"/>
      <c r="G53" s="16"/>
      <c r="H53" s="15"/>
      <c r="I53" s="26" t="str">
        <f aca="false">IF(K53&lt;&gt;"OK","",MAX(0,IF(B53="Long",D53-E53,E53-D53))*F53*IF(G53="",1,G53))</f>
        <v/>
      </c>
      <c r="J53" s="27" t="str">
        <f aca="false">IF(OR(K53&lt;&gt;"OK",N(Rules!$B$15)&lt;=0),"",I53/Rules!$B$15)</f>
        <v/>
      </c>
      <c r="K53" s="28" t="str">
        <f aca="false">IF(COUNTA(A53:H53)=0,"",IF(AND(B53&lt;&gt;"Long",B53&lt;&gt;"Short"),"Pick Long or Short",IF(COUNT(D53,E53,F53)&lt;3,"Add entry, stop and size",IF(F53&lt;=0,"Size must be above 0",IF(AND(G53&lt;&gt;"",N(G53)&lt;=0),"Point value must be above 0","OK")))))</f>
        <v/>
      </c>
      <c r="M53" s="29"/>
      <c r="N53" s="15"/>
      <c r="O53" s="15"/>
      <c r="P53" s="16"/>
      <c r="Q53" s="16"/>
      <c r="R53" s="16"/>
      <c r="S53" s="25"/>
      <c r="T53" s="16"/>
      <c r="U53" s="26" t="str">
        <f aca="false">IF(X53&lt;&gt;"OK","",ABS(P53-Q53)*S53*IF(T53="",1,T53))</f>
        <v/>
      </c>
      <c r="V53" s="26" t="str">
        <f aca="false">IF(X53&lt;&gt;"OK","",(R53-P53)*IF(O53="Long",1,-1)*S53*IF(T53="",1,T53))</f>
        <v/>
      </c>
      <c r="W53" s="30" t="str">
        <f aca="false">IF(X53&lt;&gt;"OK","",V53/U53)</f>
        <v/>
      </c>
      <c r="X53" s="28" t="str">
        <f aca="false">IF(COUNTA(M53:T53)=0,"",IF(AND(O53&lt;&gt;"Long",O53&lt;&gt;"Short"),"Pick Long or Short",IF(COUNT(P53,Q53,R53,S53)&lt;4,"Add entry, initial stop, exit and size",IF(S53&lt;=0,"Size must be above 0",IF(IF(O53="Long",Q53&gt;=P53,Q53&lt;=P53),"Initial stop must be on the losing side of entry",IF(AND(T53&lt;&gt;"",N(T53)&lt;=0),"Point value must be above 0","OK"))))))</f>
        <v/>
      </c>
    </row>
    <row r="54" customFormat="false" ht="15" hidden="false" customHeight="false" outlineLevel="0" collapsed="false">
      <c r="A54" s="15"/>
      <c r="B54" s="15"/>
      <c r="C54" s="15"/>
      <c r="D54" s="16"/>
      <c r="E54" s="16"/>
      <c r="F54" s="25"/>
      <c r="G54" s="16"/>
      <c r="H54" s="15"/>
      <c r="I54" s="26" t="str">
        <f aca="false">IF(K54&lt;&gt;"OK","",MAX(0,IF(B54="Long",D54-E54,E54-D54))*F54*IF(G54="",1,G54))</f>
        <v/>
      </c>
      <c r="J54" s="27" t="str">
        <f aca="false">IF(OR(K54&lt;&gt;"OK",N(Rules!$B$15)&lt;=0),"",I54/Rules!$B$15)</f>
        <v/>
      </c>
      <c r="K54" s="28" t="str">
        <f aca="false">IF(COUNTA(A54:H54)=0,"",IF(AND(B54&lt;&gt;"Long",B54&lt;&gt;"Short"),"Pick Long or Short",IF(COUNT(D54,E54,F54)&lt;3,"Add entry, stop and size",IF(F54&lt;=0,"Size must be above 0",IF(AND(G54&lt;&gt;"",N(G54)&lt;=0),"Point value must be above 0","OK")))))</f>
        <v/>
      </c>
      <c r="M54" s="29"/>
      <c r="N54" s="15"/>
      <c r="O54" s="15"/>
      <c r="P54" s="16"/>
      <c r="Q54" s="16"/>
      <c r="R54" s="16"/>
      <c r="S54" s="25"/>
      <c r="T54" s="16"/>
      <c r="U54" s="26" t="str">
        <f aca="false">IF(X54&lt;&gt;"OK","",ABS(P54-Q54)*S54*IF(T54="",1,T54))</f>
        <v/>
      </c>
      <c r="V54" s="26" t="str">
        <f aca="false">IF(X54&lt;&gt;"OK","",(R54-P54)*IF(O54="Long",1,-1)*S54*IF(T54="",1,T54))</f>
        <v/>
      </c>
      <c r="W54" s="30" t="str">
        <f aca="false">IF(X54&lt;&gt;"OK","",V54/U54)</f>
        <v/>
      </c>
      <c r="X54" s="28" t="str">
        <f aca="false">IF(COUNTA(M54:T54)=0,"",IF(AND(O54&lt;&gt;"Long",O54&lt;&gt;"Short"),"Pick Long or Short",IF(COUNT(P54,Q54,R54,S54)&lt;4,"Add entry, initial stop, exit and size",IF(S54&lt;=0,"Size must be above 0",IF(IF(O54="Long",Q54&gt;=P54,Q54&lt;=P54),"Initial stop must be on the losing side of entry",IF(AND(T54&lt;&gt;"",N(T54)&lt;=0),"Point value must be above 0","OK"))))))</f>
        <v/>
      </c>
    </row>
    <row r="55" customFormat="false" ht="15" hidden="false" customHeight="false" outlineLevel="0" collapsed="false">
      <c r="A55" s="15"/>
      <c r="B55" s="15"/>
      <c r="C55" s="15"/>
      <c r="D55" s="16"/>
      <c r="E55" s="16"/>
      <c r="F55" s="25"/>
      <c r="G55" s="16"/>
      <c r="H55" s="15"/>
      <c r="I55" s="26" t="str">
        <f aca="false">IF(K55&lt;&gt;"OK","",MAX(0,IF(B55="Long",D55-E55,E55-D55))*F55*IF(G55="",1,G55))</f>
        <v/>
      </c>
      <c r="J55" s="27" t="str">
        <f aca="false">IF(OR(K55&lt;&gt;"OK",N(Rules!$B$15)&lt;=0),"",I55/Rules!$B$15)</f>
        <v/>
      </c>
      <c r="K55" s="28" t="str">
        <f aca="false">IF(COUNTA(A55:H55)=0,"",IF(AND(B55&lt;&gt;"Long",B55&lt;&gt;"Short"),"Pick Long or Short",IF(COUNT(D55,E55,F55)&lt;3,"Add entry, stop and size",IF(F55&lt;=0,"Size must be above 0",IF(AND(G55&lt;&gt;"",N(G55)&lt;=0),"Point value must be above 0","OK")))))</f>
        <v/>
      </c>
      <c r="M55" s="29"/>
      <c r="N55" s="15"/>
      <c r="O55" s="15"/>
      <c r="P55" s="16"/>
      <c r="Q55" s="16"/>
      <c r="R55" s="16"/>
      <c r="S55" s="25"/>
      <c r="T55" s="16"/>
      <c r="U55" s="26" t="str">
        <f aca="false">IF(X55&lt;&gt;"OK","",ABS(P55-Q55)*S55*IF(T55="",1,T55))</f>
        <v/>
      </c>
      <c r="V55" s="26" t="str">
        <f aca="false">IF(X55&lt;&gt;"OK","",(R55-P55)*IF(O55="Long",1,-1)*S55*IF(T55="",1,T55))</f>
        <v/>
      </c>
      <c r="W55" s="30" t="str">
        <f aca="false">IF(X55&lt;&gt;"OK","",V55/U55)</f>
        <v/>
      </c>
      <c r="X55" s="28" t="str">
        <f aca="false">IF(COUNTA(M55:T55)=0,"",IF(AND(O55&lt;&gt;"Long",O55&lt;&gt;"Short"),"Pick Long or Short",IF(COUNT(P55,Q55,R55,S55)&lt;4,"Add entry, initial stop, exit and size",IF(S55&lt;=0,"Size must be above 0",IF(IF(O55="Long",Q55&gt;=P55,Q55&lt;=P55),"Initial stop must be on the losing side of entry",IF(AND(T55&lt;&gt;"",N(T55)&lt;=0),"Point value must be above 0","OK"))))))</f>
        <v/>
      </c>
    </row>
    <row r="56" customFormat="false" ht="15" hidden="false" customHeight="false" outlineLevel="0" collapsed="false">
      <c r="A56" s="15"/>
      <c r="B56" s="15"/>
      <c r="C56" s="15"/>
      <c r="D56" s="16"/>
      <c r="E56" s="16"/>
      <c r="F56" s="25"/>
      <c r="G56" s="16"/>
      <c r="H56" s="15"/>
      <c r="I56" s="26" t="str">
        <f aca="false">IF(K56&lt;&gt;"OK","",MAX(0,IF(B56="Long",D56-E56,E56-D56))*F56*IF(G56="",1,G56))</f>
        <v/>
      </c>
      <c r="J56" s="27" t="str">
        <f aca="false">IF(OR(K56&lt;&gt;"OK",N(Rules!$B$15)&lt;=0),"",I56/Rules!$B$15)</f>
        <v/>
      </c>
      <c r="K56" s="28" t="str">
        <f aca="false">IF(COUNTA(A56:H56)=0,"",IF(AND(B56&lt;&gt;"Long",B56&lt;&gt;"Short"),"Pick Long or Short",IF(COUNT(D56,E56,F56)&lt;3,"Add entry, stop and size",IF(F56&lt;=0,"Size must be above 0",IF(AND(G56&lt;&gt;"",N(G56)&lt;=0),"Point value must be above 0","OK")))))</f>
        <v/>
      </c>
      <c r="M56" s="29"/>
      <c r="N56" s="15"/>
      <c r="O56" s="15"/>
      <c r="P56" s="16"/>
      <c r="Q56" s="16"/>
      <c r="R56" s="16"/>
      <c r="S56" s="25"/>
      <c r="T56" s="16"/>
      <c r="U56" s="26" t="str">
        <f aca="false">IF(X56&lt;&gt;"OK","",ABS(P56-Q56)*S56*IF(T56="",1,T56))</f>
        <v/>
      </c>
      <c r="V56" s="26" t="str">
        <f aca="false">IF(X56&lt;&gt;"OK","",(R56-P56)*IF(O56="Long",1,-1)*S56*IF(T56="",1,T56))</f>
        <v/>
      </c>
      <c r="W56" s="30" t="str">
        <f aca="false">IF(X56&lt;&gt;"OK","",V56/U56)</f>
        <v/>
      </c>
      <c r="X56" s="28" t="str">
        <f aca="false">IF(COUNTA(M56:T56)=0,"",IF(AND(O56&lt;&gt;"Long",O56&lt;&gt;"Short"),"Pick Long or Short",IF(COUNT(P56,Q56,R56,S56)&lt;4,"Add entry, initial stop, exit and size",IF(S56&lt;=0,"Size must be above 0",IF(IF(O56="Long",Q56&gt;=P56,Q56&lt;=P56),"Initial stop must be on the losing side of entry",IF(AND(T56&lt;&gt;"",N(T56)&lt;=0),"Point value must be above 0","OK"))))))</f>
        <v/>
      </c>
    </row>
    <row r="57" customFormat="false" ht="15" hidden="false" customHeight="false" outlineLevel="0" collapsed="false">
      <c r="A57" s="15"/>
      <c r="B57" s="15"/>
      <c r="C57" s="15"/>
      <c r="D57" s="16"/>
      <c r="E57" s="16"/>
      <c r="F57" s="25"/>
      <c r="G57" s="16"/>
      <c r="H57" s="15"/>
      <c r="I57" s="26" t="str">
        <f aca="false">IF(K57&lt;&gt;"OK","",MAX(0,IF(B57="Long",D57-E57,E57-D57))*F57*IF(G57="",1,G57))</f>
        <v/>
      </c>
      <c r="J57" s="27" t="str">
        <f aca="false">IF(OR(K57&lt;&gt;"OK",N(Rules!$B$15)&lt;=0),"",I57/Rules!$B$15)</f>
        <v/>
      </c>
      <c r="K57" s="28" t="str">
        <f aca="false">IF(COUNTA(A57:H57)=0,"",IF(AND(B57&lt;&gt;"Long",B57&lt;&gt;"Short"),"Pick Long or Short",IF(COUNT(D57,E57,F57)&lt;3,"Add entry, stop and size",IF(F57&lt;=0,"Size must be above 0",IF(AND(G57&lt;&gt;"",N(G57)&lt;=0),"Point value must be above 0","OK")))))</f>
        <v/>
      </c>
      <c r="M57" s="29"/>
      <c r="N57" s="15"/>
      <c r="O57" s="15"/>
      <c r="P57" s="16"/>
      <c r="Q57" s="16"/>
      <c r="R57" s="16"/>
      <c r="S57" s="25"/>
      <c r="T57" s="16"/>
      <c r="U57" s="26" t="str">
        <f aca="false">IF(X57&lt;&gt;"OK","",ABS(P57-Q57)*S57*IF(T57="",1,T57))</f>
        <v/>
      </c>
      <c r="V57" s="26" t="str">
        <f aca="false">IF(X57&lt;&gt;"OK","",(R57-P57)*IF(O57="Long",1,-1)*S57*IF(T57="",1,T57))</f>
        <v/>
      </c>
      <c r="W57" s="30" t="str">
        <f aca="false">IF(X57&lt;&gt;"OK","",V57/U57)</f>
        <v/>
      </c>
      <c r="X57" s="28" t="str">
        <f aca="false">IF(COUNTA(M57:T57)=0,"",IF(AND(O57&lt;&gt;"Long",O57&lt;&gt;"Short"),"Pick Long or Short",IF(COUNT(P57,Q57,R57,S57)&lt;4,"Add entry, initial stop, exit and size",IF(S57&lt;=0,"Size must be above 0",IF(IF(O57="Long",Q57&gt;=P57,Q57&lt;=P57),"Initial stop must be on the losing side of entry",IF(AND(T57&lt;&gt;"",N(T57)&lt;=0),"Point value must be above 0","OK"))))))</f>
        <v/>
      </c>
    </row>
    <row r="58" customFormat="false" ht="15" hidden="false" customHeight="false" outlineLevel="0" collapsed="false">
      <c r="A58" s="15"/>
      <c r="B58" s="15"/>
      <c r="C58" s="15"/>
      <c r="D58" s="16"/>
      <c r="E58" s="16"/>
      <c r="F58" s="25"/>
      <c r="G58" s="16"/>
      <c r="H58" s="15"/>
      <c r="I58" s="26" t="str">
        <f aca="false">IF(K58&lt;&gt;"OK","",MAX(0,IF(B58="Long",D58-E58,E58-D58))*F58*IF(G58="",1,G58))</f>
        <v/>
      </c>
      <c r="J58" s="27" t="str">
        <f aca="false">IF(OR(K58&lt;&gt;"OK",N(Rules!$B$15)&lt;=0),"",I58/Rules!$B$15)</f>
        <v/>
      </c>
      <c r="K58" s="28" t="str">
        <f aca="false">IF(COUNTA(A58:H58)=0,"",IF(AND(B58&lt;&gt;"Long",B58&lt;&gt;"Short"),"Pick Long or Short",IF(COUNT(D58,E58,F58)&lt;3,"Add entry, stop and size",IF(F58&lt;=0,"Size must be above 0",IF(AND(G58&lt;&gt;"",N(G58)&lt;=0),"Point value must be above 0","OK")))))</f>
        <v/>
      </c>
      <c r="M58" s="29"/>
      <c r="N58" s="15"/>
      <c r="O58" s="15"/>
      <c r="P58" s="16"/>
      <c r="Q58" s="16"/>
      <c r="R58" s="16"/>
      <c r="S58" s="25"/>
      <c r="T58" s="16"/>
      <c r="U58" s="26" t="str">
        <f aca="false">IF(X58&lt;&gt;"OK","",ABS(P58-Q58)*S58*IF(T58="",1,T58))</f>
        <v/>
      </c>
      <c r="V58" s="26" t="str">
        <f aca="false">IF(X58&lt;&gt;"OK","",(R58-P58)*IF(O58="Long",1,-1)*S58*IF(T58="",1,T58))</f>
        <v/>
      </c>
      <c r="W58" s="30" t="str">
        <f aca="false">IF(X58&lt;&gt;"OK","",V58/U58)</f>
        <v/>
      </c>
      <c r="X58" s="28" t="str">
        <f aca="false">IF(COUNTA(M58:T58)=0,"",IF(AND(O58&lt;&gt;"Long",O58&lt;&gt;"Short"),"Pick Long or Short",IF(COUNT(P58,Q58,R58,S58)&lt;4,"Add entry, initial stop, exit and size",IF(S58&lt;=0,"Size must be above 0",IF(IF(O58="Long",Q58&gt;=P58,Q58&lt;=P58),"Initial stop must be on the losing side of entry",IF(AND(T58&lt;&gt;"",N(T58)&lt;=0),"Point value must be above 0","OK"))))))</f>
        <v/>
      </c>
    </row>
    <row r="59" customFormat="false" ht="15" hidden="false" customHeight="false" outlineLevel="0" collapsed="false">
      <c r="M59" s="29"/>
      <c r="N59" s="15"/>
      <c r="O59" s="15"/>
      <c r="P59" s="16"/>
      <c r="Q59" s="16"/>
      <c r="R59" s="16"/>
      <c r="S59" s="25"/>
      <c r="T59" s="16"/>
      <c r="U59" s="26" t="str">
        <f aca="false">IF(X59&lt;&gt;"OK","",ABS(P59-Q59)*S59*IF(T59="",1,T59))</f>
        <v/>
      </c>
      <c r="V59" s="26" t="str">
        <f aca="false">IF(X59&lt;&gt;"OK","",(R59-P59)*IF(O59="Long",1,-1)*S59*IF(T59="",1,T59))</f>
        <v/>
      </c>
      <c r="W59" s="30" t="str">
        <f aca="false">IF(X59&lt;&gt;"OK","",V59/U59)</f>
        <v/>
      </c>
      <c r="X59" s="28" t="str">
        <f aca="false">IF(COUNTA(M59:T59)=0,"",IF(AND(O59&lt;&gt;"Long",O59&lt;&gt;"Short"),"Pick Long or Short",IF(COUNT(P59,Q59,R59,S59)&lt;4,"Add entry, initial stop, exit and size",IF(S59&lt;=0,"Size must be above 0",IF(IF(O59="Long",Q59&gt;=P59,Q59&lt;=P59),"Initial stop must be on the losing side of entry",IF(AND(T59&lt;&gt;"",N(T59)&lt;=0),"Point value must be above 0","OK"))))))</f>
        <v/>
      </c>
    </row>
    <row r="60" customFormat="false" ht="15" hidden="false" customHeight="false" outlineLevel="0" collapsed="false">
      <c r="M60" s="29"/>
      <c r="N60" s="15"/>
      <c r="O60" s="15"/>
      <c r="P60" s="16"/>
      <c r="Q60" s="16"/>
      <c r="R60" s="16"/>
      <c r="S60" s="25"/>
      <c r="T60" s="16"/>
      <c r="U60" s="26" t="str">
        <f aca="false">IF(X60&lt;&gt;"OK","",ABS(P60-Q60)*S60*IF(T60="",1,T60))</f>
        <v/>
      </c>
      <c r="V60" s="26" t="str">
        <f aca="false">IF(X60&lt;&gt;"OK","",(R60-P60)*IF(O60="Long",1,-1)*S60*IF(T60="",1,T60))</f>
        <v/>
      </c>
      <c r="W60" s="30" t="str">
        <f aca="false">IF(X60&lt;&gt;"OK","",V60/U60)</f>
        <v/>
      </c>
      <c r="X60" s="28" t="str">
        <f aca="false">IF(COUNTA(M60:T60)=0,"",IF(AND(O60&lt;&gt;"Long",O60&lt;&gt;"Short"),"Pick Long or Short",IF(COUNT(P60,Q60,R60,S60)&lt;4,"Add entry, initial stop, exit and size",IF(S60&lt;=0,"Size must be above 0",IF(IF(O60="Long",Q60&gt;=P60,Q60&lt;=P60),"Initial stop must be on the losing side of entry",IF(AND(T60&lt;&gt;"",N(T60)&lt;=0),"Point value must be above 0","OK"))))))</f>
        <v/>
      </c>
    </row>
    <row r="61" customFormat="false" ht="15" hidden="false" customHeight="false" outlineLevel="0" collapsed="false">
      <c r="M61" s="29"/>
      <c r="N61" s="15"/>
      <c r="O61" s="15"/>
      <c r="P61" s="16"/>
      <c r="Q61" s="16"/>
      <c r="R61" s="16"/>
      <c r="S61" s="25"/>
      <c r="T61" s="16"/>
      <c r="U61" s="26" t="str">
        <f aca="false">IF(X61&lt;&gt;"OK","",ABS(P61-Q61)*S61*IF(T61="",1,T61))</f>
        <v/>
      </c>
      <c r="V61" s="26" t="str">
        <f aca="false">IF(X61&lt;&gt;"OK","",(R61-P61)*IF(O61="Long",1,-1)*S61*IF(T61="",1,T61))</f>
        <v/>
      </c>
      <c r="W61" s="30" t="str">
        <f aca="false">IF(X61&lt;&gt;"OK","",V61/U61)</f>
        <v/>
      </c>
      <c r="X61" s="28" t="str">
        <f aca="false">IF(COUNTA(M61:T61)=0,"",IF(AND(O61&lt;&gt;"Long",O61&lt;&gt;"Short"),"Pick Long or Short",IF(COUNT(P61,Q61,R61,S61)&lt;4,"Add entry, initial stop, exit and size",IF(S61&lt;=0,"Size must be above 0",IF(IF(O61="Long",Q61&gt;=P61,Q61&lt;=P61),"Initial stop must be on the losing side of entry",IF(AND(T61&lt;&gt;"",N(T61)&lt;=0),"Point value must be above 0","OK"))))))</f>
        <v/>
      </c>
    </row>
    <row r="62" customFormat="false" ht="15" hidden="false" customHeight="false" outlineLevel="0" collapsed="false">
      <c r="M62" s="29"/>
      <c r="N62" s="15"/>
      <c r="O62" s="15"/>
      <c r="P62" s="16"/>
      <c r="Q62" s="16"/>
      <c r="R62" s="16"/>
      <c r="S62" s="25"/>
      <c r="T62" s="16"/>
      <c r="U62" s="26" t="str">
        <f aca="false">IF(X62&lt;&gt;"OK","",ABS(P62-Q62)*S62*IF(T62="",1,T62))</f>
        <v/>
      </c>
      <c r="V62" s="26" t="str">
        <f aca="false">IF(X62&lt;&gt;"OK","",(R62-P62)*IF(O62="Long",1,-1)*S62*IF(T62="",1,T62))</f>
        <v/>
      </c>
      <c r="W62" s="30" t="str">
        <f aca="false">IF(X62&lt;&gt;"OK","",V62/U62)</f>
        <v/>
      </c>
      <c r="X62" s="28" t="str">
        <f aca="false">IF(COUNTA(M62:T62)=0,"",IF(AND(O62&lt;&gt;"Long",O62&lt;&gt;"Short"),"Pick Long or Short",IF(COUNT(P62,Q62,R62,S62)&lt;4,"Add entry, initial stop, exit and size",IF(S62&lt;=0,"Size must be above 0",IF(IF(O62="Long",Q62&gt;=P62,Q62&lt;=P62),"Initial stop must be on the losing side of entry",IF(AND(T62&lt;&gt;"",N(T62)&lt;=0),"Point value must be above 0","OK"))))))</f>
        <v/>
      </c>
    </row>
    <row r="63" customFormat="false" ht="15" hidden="false" customHeight="false" outlineLevel="0" collapsed="false">
      <c r="M63" s="29"/>
      <c r="N63" s="15"/>
      <c r="O63" s="15"/>
      <c r="P63" s="16"/>
      <c r="Q63" s="16"/>
      <c r="R63" s="16"/>
      <c r="S63" s="25"/>
      <c r="T63" s="16"/>
      <c r="U63" s="26" t="str">
        <f aca="false">IF(X63&lt;&gt;"OK","",ABS(P63-Q63)*S63*IF(T63="",1,T63))</f>
        <v/>
      </c>
      <c r="V63" s="26" t="str">
        <f aca="false">IF(X63&lt;&gt;"OK","",(R63-P63)*IF(O63="Long",1,-1)*S63*IF(T63="",1,T63))</f>
        <v/>
      </c>
      <c r="W63" s="30" t="str">
        <f aca="false">IF(X63&lt;&gt;"OK","",V63/U63)</f>
        <v/>
      </c>
      <c r="X63" s="28" t="str">
        <f aca="false">IF(COUNTA(M63:T63)=0,"",IF(AND(O63&lt;&gt;"Long",O63&lt;&gt;"Short"),"Pick Long or Short",IF(COUNT(P63,Q63,R63,S63)&lt;4,"Add entry, initial stop, exit and size",IF(S63&lt;=0,"Size must be above 0",IF(IF(O63="Long",Q63&gt;=P63,Q63&lt;=P63),"Initial stop must be on the losing side of entry",IF(AND(T63&lt;&gt;"",N(T63)&lt;=0),"Point value must be above 0","OK"))))))</f>
        <v/>
      </c>
    </row>
    <row r="64" customFormat="false" ht="15" hidden="false" customHeight="false" outlineLevel="0" collapsed="false">
      <c r="M64" s="29"/>
      <c r="N64" s="15"/>
      <c r="O64" s="15"/>
      <c r="P64" s="16"/>
      <c r="Q64" s="16"/>
      <c r="R64" s="16"/>
      <c r="S64" s="25"/>
      <c r="T64" s="16"/>
      <c r="U64" s="26" t="str">
        <f aca="false">IF(X64&lt;&gt;"OK","",ABS(P64-Q64)*S64*IF(T64="",1,T64))</f>
        <v/>
      </c>
      <c r="V64" s="26" t="str">
        <f aca="false">IF(X64&lt;&gt;"OK","",(R64-P64)*IF(O64="Long",1,-1)*S64*IF(T64="",1,T64))</f>
        <v/>
      </c>
      <c r="W64" s="30" t="str">
        <f aca="false">IF(X64&lt;&gt;"OK","",V64/U64)</f>
        <v/>
      </c>
      <c r="X64" s="28" t="str">
        <f aca="false">IF(COUNTA(M64:T64)=0,"",IF(AND(O64&lt;&gt;"Long",O64&lt;&gt;"Short"),"Pick Long or Short",IF(COUNT(P64,Q64,R64,S64)&lt;4,"Add entry, initial stop, exit and size",IF(S64&lt;=0,"Size must be above 0",IF(IF(O64="Long",Q64&gt;=P64,Q64&lt;=P64),"Initial stop must be on the losing side of entry",IF(AND(T64&lt;&gt;"",N(T64)&lt;=0),"Point value must be above 0","OK"))))))</f>
        <v/>
      </c>
    </row>
    <row r="65" customFormat="false" ht="15" hidden="false" customHeight="false" outlineLevel="0" collapsed="false">
      <c r="M65" s="29"/>
      <c r="N65" s="15"/>
      <c r="O65" s="15"/>
      <c r="P65" s="16"/>
      <c r="Q65" s="16"/>
      <c r="R65" s="16"/>
      <c r="S65" s="25"/>
      <c r="T65" s="16"/>
      <c r="U65" s="26" t="str">
        <f aca="false">IF(X65&lt;&gt;"OK","",ABS(P65-Q65)*S65*IF(T65="",1,T65))</f>
        <v/>
      </c>
      <c r="V65" s="26" t="str">
        <f aca="false">IF(X65&lt;&gt;"OK","",(R65-P65)*IF(O65="Long",1,-1)*S65*IF(T65="",1,T65))</f>
        <v/>
      </c>
      <c r="W65" s="30" t="str">
        <f aca="false">IF(X65&lt;&gt;"OK","",V65/U65)</f>
        <v/>
      </c>
      <c r="X65" s="28" t="str">
        <f aca="false">IF(COUNTA(M65:T65)=0,"",IF(AND(O65&lt;&gt;"Long",O65&lt;&gt;"Short"),"Pick Long or Short",IF(COUNT(P65,Q65,R65,S65)&lt;4,"Add entry, initial stop, exit and size",IF(S65&lt;=0,"Size must be above 0",IF(IF(O65="Long",Q65&gt;=P65,Q65&lt;=P65),"Initial stop must be on the losing side of entry",IF(AND(T65&lt;&gt;"",N(T65)&lt;=0),"Point value must be above 0","OK"))))))</f>
        <v/>
      </c>
    </row>
    <row r="66" customFormat="false" ht="15" hidden="false" customHeight="false" outlineLevel="0" collapsed="false">
      <c r="M66" s="29"/>
      <c r="N66" s="15"/>
      <c r="O66" s="15"/>
      <c r="P66" s="16"/>
      <c r="Q66" s="16"/>
      <c r="R66" s="16"/>
      <c r="S66" s="25"/>
      <c r="T66" s="16"/>
      <c r="U66" s="26" t="str">
        <f aca="false">IF(X66&lt;&gt;"OK","",ABS(P66-Q66)*S66*IF(T66="",1,T66))</f>
        <v/>
      </c>
      <c r="V66" s="26" t="str">
        <f aca="false">IF(X66&lt;&gt;"OK","",(R66-P66)*IF(O66="Long",1,-1)*S66*IF(T66="",1,T66))</f>
        <v/>
      </c>
      <c r="W66" s="30" t="str">
        <f aca="false">IF(X66&lt;&gt;"OK","",V66/U66)</f>
        <v/>
      </c>
      <c r="X66" s="28" t="str">
        <f aca="false">IF(COUNTA(M66:T66)=0,"",IF(AND(O66&lt;&gt;"Long",O66&lt;&gt;"Short"),"Pick Long or Short",IF(COUNT(P66,Q66,R66,S66)&lt;4,"Add entry, initial stop, exit and size",IF(S66&lt;=0,"Size must be above 0",IF(IF(O66="Long",Q66&gt;=P66,Q66&lt;=P66),"Initial stop must be on the losing side of entry",IF(AND(T66&lt;&gt;"",N(T66)&lt;=0),"Point value must be above 0","OK"))))))</f>
        <v/>
      </c>
    </row>
    <row r="67" customFormat="false" ht="15" hidden="false" customHeight="false" outlineLevel="0" collapsed="false">
      <c r="M67" s="29"/>
      <c r="N67" s="15"/>
      <c r="O67" s="15"/>
      <c r="P67" s="16"/>
      <c r="Q67" s="16"/>
      <c r="R67" s="16"/>
      <c r="S67" s="25"/>
      <c r="T67" s="16"/>
      <c r="U67" s="26" t="str">
        <f aca="false">IF(X67&lt;&gt;"OK","",ABS(P67-Q67)*S67*IF(T67="",1,T67))</f>
        <v/>
      </c>
      <c r="V67" s="26" t="str">
        <f aca="false">IF(X67&lt;&gt;"OK","",(R67-P67)*IF(O67="Long",1,-1)*S67*IF(T67="",1,T67))</f>
        <v/>
      </c>
      <c r="W67" s="30" t="str">
        <f aca="false">IF(X67&lt;&gt;"OK","",V67/U67)</f>
        <v/>
      </c>
      <c r="X67" s="28" t="str">
        <f aca="false">IF(COUNTA(M67:T67)=0,"",IF(AND(O67&lt;&gt;"Long",O67&lt;&gt;"Short"),"Pick Long or Short",IF(COUNT(P67,Q67,R67,S67)&lt;4,"Add entry, initial stop, exit and size",IF(S67&lt;=0,"Size must be above 0",IF(IF(O67="Long",Q67&gt;=P67,Q67&lt;=P67),"Initial stop must be on the losing side of entry",IF(AND(T67&lt;&gt;"",N(T67)&lt;=0),"Point value must be above 0","OK"))))))</f>
        <v/>
      </c>
    </row>
    <row r="68" customFormat="false" ht="15" hidden="false" customHeight="false" outlineLevel="0" collapsed="false">
      <c r="M68" s="29"/>
      <c r="N68" s="15"/>
      <c r="O68" s="15"/>
      <c r="P68" s="16"/>
      <c r="Q68" s="16"/>
      <c r="R68" s="16"/>
      <c r="S68" s="25"/>
      <c r="T68" s="16"/>
      <c r="U68" s="26" t="str">
        <f aca="false">IF(X68&lt;&gt;"OK","",ABS(P68-Q68)*S68*IF(T68="",1,T68))</f>
        <v/>
      </c>
      <c r="V68" s="26" t="str">
        <f aca="false">IF(X68&lt;&gt;"OK","",(R68-P68)*IF(O68="Long",1,-1)*S68*IF(T68="",1,T68))</f>
        <v/>
      </c>
      <c r="W68" s="30" t="str">
        <f aca="false">IF(X68&lt;&gt;"OK","",V68/U68)</f>
        <v/>
      </c>
      <c r="X68" s="28" t="str">
        <f aca="false">IF(COUNTA(M68:T68)=0,"",IF(AND(O68&lt;&gt;"Long",O68&lt;&gt;"Short"),"Pick Long or Short",IF(COUNT(P68,Q68,R68,S68)&lt;4,"Add entry, initial stop, exit and size",IF(S68&lt;=0,"Size must be above 0",IF(IF(O68="Long",Q68&gt;=P68,Q68&lt;=P68),"Initial stop must be on the losing side of entry",IF(AND(T68&lt;&gt;"",N(T68)&lt;=0),"Point value must be above 0","OK"))))))</f>
        <v/>
      </c>
    </row>
    <row r="69" customFormat="false" ht="15" hidden="false" customHeight="false" outlineLevel="0" collapsed="false">
      <c r="M69" s="29"/>
      <c r="N69" s="15"/>
      <c r="O69" s="15"/>
      <c r="P69" s="16"/>
      <c r="Q69" s="16"/>
      <c r="R69" s="16"/>
      <c r="S69" s="25"/>
      <c r="T69" s="16"/>
      <c r="U69" s="26" t="str">
        <f aca="false">IF(X69&lt;&gt;"OK","",ABS(P69-Q69)*S69*IF(T69="",1,T69))</f>
        <v/>
      </c>
      <c r="V69" s="26" t="str">
        <f aca="false">IF(X69&lt;&gt;"OK","",(R69-P69)*IF(O69="Long",1,-1)*S69*IF(T69="",1,T69))</f>
        <v/>
      </c>
      <c r="W69" s="30" t="str">
        <f aca="false">IF(X69&lt;&gt;"OK","",V69/U69)</f>
        <v/>
      </c>
      <c r="X69" s="28" t="str">
        <f aca="false">IF(COUNTA(M69:T69)=0,"",IF(AND(O69&lt;&gt;"Long",O69&lt;&gt;"Short"),"Pick Long or Short",IF(COUNT(P69,Q69,R69,S69)&lt;4,"Add entry, initial stop, exit and size",IF(S69&lt;=0,"Size must be above 0",IF(IF(O69="Long",Q69&gt;=P69,Q69&lt;=P69),"Initial stop must be on the losing side of entry",IF(AND(T69&lt;&gt;"",N(T69)&lt;=0),"Point value must be above 0","OK"))))))</f>
        <v/>
      </c>
    </row>
    <row r="70" customFormat="false" ht="15" hidden="false" customHeight="false" outlineLevel="0" collapsed="false">
      <c r="M70" s="29"/>
      <c r="N70" s="15"/>
      <c r="O70" s="15"/>
      <c r="P70" s="16"/>
      <c r="Q70" s="16"/>
      <c r="R70" s="16"/>
      <c r="S70" s="25"/>
      <c r="T70" s="16"/>
      <c r="U70" s="26" t="str">
        <f aca="false">IF(X70&lt;&gt;"OK","",ABS(P70-Q70)*S70*IF(T70="",1,T70))</f>
        <v/>
      </c>
      <c r="V70" s="26" t="str">
        <f aca="false">IF(X70&lt;&gt;"OK","",(R70-P70)*IF(O70="Long",1,-1)*S70*IF(T70="",1,T70))</f>
        <v/>
      </c>
      <c r="W70" s="30" t="str">
        <f aca="false">IF(X70&lt;&gt;"OK","",V70/U70)</f>
        <v/>
      </c>
      <c r="X70" s="28" t="str">
        <f aca="false">IF(COUNTA(M70:T70)=0,"",IF(AND(O70&lt;&gt;"Long",O70&lt;&gt;"Short"),"Pick Long or Short",IF(COUNT(P70,Q70,R70,S70)&lt;4,"Add entry, initial stop, exit and size",IF(S70&lt;=0,"Size must be above 0",IF(IF(O70="Long",Q70&gt;=P70,Q70&lt;=P70),"Initial stop must be on the losing side of entry",IF(AND(T70&lt;&gt;"",N(T70)&lt;=0),"Point value must be above 0","OK"))))))</f>
        <v/>
      </c>
    </row>
    <row r="71" customFormat="false" ht="15" hidden="false" customHeight="false" outlineLevel="0" collapsed="false">
      <c r="M71" s="29"/>
      <c r="N71" s="15"/>
      <c r="O71" s="15"/>
      <c r="P71" s="16"/>
      <c r="Q71" s="16"/>
      <c r="R71" s="16"/>
      <c r="S71" s="25"/>
      <c r="T71" s="16"/>
      <c r="U71" s="26" t="str">
        <f aca="false">IF(X71&lt;&gt;"OK","",ABS(P71-Q71)*S71*IF(T71="",1,T71))</f>
        <v/>
      </c>
      <c r="V71" s="26" t="str">
        <f aca="false">IF(X71&lt;&gt;"OK","",(R71-P71)*IF(O71="Long",1,-1)*S71*IF(T71="",1,T71))</f>
        <v/>
      </c>
      <c r="W71" s="30" t="str">
        <f aca="false">IF(X71&lt;&gt;"OK","",V71/U71)</f>
        <v/>
      </c>
      <c r="X71" s="28" t="str">
        <f aca="false">IF(COUNTA(M71:T71)=0,"",IF(AND(O71&lt;&gt;"Long",O71&lt;&gt;"Short"),"Pick Long or Short",IF(COUNT(P71,Q71,R71,S71)&lt;4,"Add entry, initial stop, exit and size",IF(S71&lt;=0,"Size must be above 0",IF(IF(O71="Long",Q71&gt;=P71,Q71&lt;=P71),"Initial stop must be on the losing side of entry",IF(AND(T71&lt;&gt;"",N(T71)&lt;=0),"Point value must be above 0","OK"))))))</f>
        <v/>
      </c>
    </row>
    <row r="72" customFormat="false" ht="15" hidden="false" customHeight="false" outlineLevel="0" collapsed="false">
      <c r="M72" s="29"/>
      <c r="N72" s="15"/>
      <c r="O72" s="15"/>
      <c r="P72" s="16"/>
      <c r="Q72" s="16"/>
      <c r="R72" s="16"/>
      <c r="S72" s="25"/>
      <c r="T72" s="16"/>
      <c r="U72" s="26" t="str">
        <f aca="false">IF(X72&lt;&gt;"OK","",ABS(P72-Q72)*S72*IF(T72="",1,T72))</f>
        <v/>
      </c>
      <c r="V72" s="26" t="str">
        <f aca="false">IF(X72&lt;&gt;"OK","",(R72-P72)*IF(O72="Long",1,-1)*S72*IF(T72="",1,T72))</f>
        <v/>
      </c>
      <c r="W72" s="30" t="str">
        <f aca="false">IF(X72&lt;&gt;"OK","",V72/U72)</f>
        <v/>
      </c>
      <c r="X72" s="28" t="str">
        <f aca="false">IF(COUNTA(M72:T72)=0,"",IF(AND(O72&lt;&gt;"Long",O72&lt;&gt;"Short"),"Pick Long or Short",IF(COUNT(P72,Q72,R72,S72)&lt;4,"Add entry, initial stop, exit and size",IF(S72&lt;=0,"Size must be above 0",IF(IF(O72="Long",Q72&gt;=P72,Q72&lt;=P72),"Initial stop must be on the losing side of entry",IF(AND(T72&lt;&gt;"",N(T72)&lt;=0),"Point value must be above 0","OK"))))))</f>
        <v/>
      </c>
    </row>
    <row r="73" customFormat="false" ht="15" hidden="false" customHeight="false" outlineLevel="0" collapsed="false">
      <c r="M73" s="29"/>
      <c r="N73" s="15"/>
      <c r="O73" s="15"/>
      <c r="P73" s="16"/>
      <c r="Q73" s="16"/>
      <c r="R73" s="16"/>
      <c r="S73" s="25"/>
      <c r="T73" s="16"/>
      <c r="U73" s="26" t="str">
        <f aca="false">IF(X73&lt;&gt;"OK","",ABS(P73-Q73)*S73*IF(T73="",1,T73))</f>
        <v/>
      </c>
      <c r="V73" s="26" t="str">
        <f aca="false">IF(X73&lt;&gt;"OK","",(R73-P73)*IF(O73="Long",1,-1)*S73*IF(T73="",1,T73))</f>
        <v/>
      </c>
      <c r="W73" s="30" t="str">
        <f aca="false">IF(X73&lt;&gt;"OK","",V73/U73)</f>
        <v/>
      </c>
      <c r="X73" s="28" t="str">
        <f aca="false">IF(COUNTA(M73:T73)=0,"",IF(AND(O73&lt;&gt;"Long",O73&lt;&gt;"Short"),"Pick Long or Short",IF(COUNT(P73,Q73,R73,S73)&lt;4,"Add entry, initial stop, exit and size",IF(S73&lt;=0,"Size must be above 0",IF(IF(O73="Long",Q73&gt;=P73,Q73&lt;=P73),"Initial stop must be on the losing side of entry",IF(AND(T73&lt;&gt;"",N(T73)&lt;=0),"Point value must be above 0","OK"))))))</f>
        <v/>
      </c>
    </row>
    <row r="74" customFormat="false" ht="15" hidden="false" customHeight="false" outlineLevel="0" collapsed="false">
      <c r="M74" s="29"/>
      <c r="N74" s="15"/>
      <c r="O74" s="15"/>
      <c r="P74" s="16"/>
      <c r="Q74" s="16"/>
      <c r="R74" s="16"/>
      <c r="S74" s="25"/>
      <c r="T74" s="16"/>
      <c r="U74" s="26" t="str">
        <f aca="false">IF(X74&lt;&gt;"OK","",ABS(P74-Q74)*S74*IF(T74="",1,T74))</f>
        <v/>
      </c>
      <c r="V74" s="26" t="str">
        <f aca="false">IF(X74&lt;&gt;"OK","",(R74-P74)*IF(O74="Long",1,-1)*S74*IF(T74="",1,T74))</f>
        <v/>
      </c>
      <c r="W74" s="30" t="str">
        <f aca="false">IF(X74&lt;&gt;"OK","",V74/U74)</f>
        <v/>
      </c>
      <c r="X74" s="28" t="str">
        <f aca="false">IF(COUNTA(M74:T74)=0,"",IF(AND(O74&lt;&gt;"Long",O74&lt;&gt;"Short"),"Pick Long or Short",IF(COUNT(P74,Q74,R74,S74)&lt;4,"Add entry, initial stop, exit and size",IF(S74&lt;=0,"Size must be above 0",IF(IF(O74="Long",Q74&gt;=P74,Q74&lt;=P74),"Initial stop must be on the losing side of entry",IF(AND(T74&lt;&gt;"",N(T74)&lt;=0),"Point value must be above 0","OK"))))))</f>
        <v/>
      </c>
    </row>
    <row r="75" customFormat="false" ht="15" hidden="false" customHeight="false" outlineLevel="0" collapsed="false">
      <c r="M75" s="29"/>
      <c r="N75" s="15"/>
      <c r="O75" s="15"/>
      <c r="P75" s="16"/>
      <c r="Q75" s="16"/>
      <c r="R75" s="16"/>
      <c r="S75" s="25"/>
      <c r="T75" s="16"/>
      <c r="U75" s="26" t="str">
        <f aca="false">IF(X75&lt;&gt;"OK","",ABS(P75-Q75)*S75*IF(T75="",1,T75))</f>
        <v/>
      </c>
      <c r="V75" s="26" t="str">
        <f aca="false">IF(X75&lt;&gt;"OK","",(R75-P75)*IF(O75="Long",1,-1)*S75*IF(T75="",1,T75))</f>
        <v/>
      </c>
      <c r="W75" s="30" t="str">
        <f aca="false">IF(X75&lt;&gt;"OK","",V75/U75)</f>
        <v/>
      </c>
      <c r="X75" s="28" t="str">
        <f aca="false">IF(COUNTA(M75:T75)=0,"",IF(AND(O75&lt;&gt;"Long",O75&lt;&gt;"Short"),"Pick Long or Short",IF(COUNT(P75,Q75,R75,S75)&lt;4,"Add entry, initial stop, exit and size",IF(S75&lt;=0,"Size must be above 0",IF(IF(O75="Long",Q75&gt;=P75,Q75&lt;=P75),"Initial stop must be on the losing side of entry",IF(AND(T75&lt;&gt;"",N(T75)&lt;=0),"Point value must be above 0","OK"))))))</f>
        <v/>
      </c>
    </row>
    <row r="76" customFormat="false" ht="15" hidden="false" customHeight="false" outlineLevel="0" collapsed="false">
      <c r="M76" s="29"/>
      <c r="N76" s="15"/>
      <c r="O76" s="15"/>
      <c r="P76" s="16"/>
      <c r="Q76" s="16"/>
      <c r="R76" s="16"/>
      <c r="S76" s="25"/>
      <c r="T76" s="16"/>
      <c r="U76" s="26" t="str">
        <f aca="false">IF(X76&lt;&gt;"OK","",ABS(P76-Q76)*S76*IF(T76="",1,T76))</f>
        <v/>
      </c>
      <c r="V76" s="26" t="str">
        <f aca="false">IF(X76&lt;&gt;"OK","",(R76-P76)*IF(O76="Long",1,-1)*S76*IF(T76="",1,T76))</f>
        <v/>
      </c>
      <c r="W76" s="30" t="str">
        <f aca="false">IF(X76&lt;&gt;"OK","",V76/U76)</f>
        <v/>
      </c>
      <c r="X76" s="28" t="str">
        <f aca="false">IF(COUNTA(M76:T76)=0,"",IF(AND(O76&lt;&gt;"Long",O76&lt;&gt;"Short"),"Pick Long or Short",IF(COUNT(P76,Q76,R76,S76)&lt;4,"Add entry, initial stop, exit and size",IF(S76&lt;=0,"Size must be above 0",IF(IF(O76="Long",Q76&gt;=P76,Q76&lt;=P76),"Initial stop must be on the losing side of entry",IF(AND(T76&lt;&gt;"",N(T76)&lt;=0),"Point value must be above 0","OK"))))))</f>
        <v/>
      </c>
    </row>
    <row r="77" customFormat="false" ht="15" hidden="false" customHeight="false" outlineLevel="0" collapsed="false">
      <c r="M77" s="29"/>
      <c r="N77" s="15"/>
      <c r="O77" s="15"/>
      <c r="P77" s="16"/>
      <c r="Q77" s="16"/>
      <c r="R77" s="16"/>
      <c r="S77" s="25"/>
      <c r="T77" s="16"/>
      <c r="U77" s="26" t="str">
        <f aca="false">IF(X77&lt;&gt;"OK","",ABS(P77-Q77)*S77*IF(T77="",1,T77))</f>
        <v/>
      </c>
      <c r="V77" s="26" t="str">
        <f aca="false">IF(X77&lt;&gt;"OK","",(R77-P77)*IF(O77="Long",1,-1)*S77*IF(T77="",1,T77))</f>
        <v/>
      </c>
      <c r="W77" s="30" t="str">
        <f aca="false">IF(X77&lt;&gt;"OK","",V77/U77)</f>
        <v/>
      </c>
      <c r="X77" s="28" t="str">
        <f aca="false">IF(COUNTA(M77:T77)=0,"",IF(AND(O77&lt;&gt;"Long",O77&lt;&gt;"Short"),"Pick Long or Short",IF(COUNT(P77,Q77,R77,S77)&lt;4,"Add entry, initial stop, exit and size",IF(S77&lt;=0,"Size must be above 0",IF(IF(O77="Long",Q77&gt;=P77,Q77&lt;=P77),"Initial stop must be on the losing side of entry",IF(AND(T77&lt;&gt;"",N(T77)&lt;=0),"Point value must be above 0","OK"))))))</f>
        <v/>
      </c>
    </row>
    <row r="78" customFormat="false" ht="15" hidden="false" customHeight="false" outlineLevel="0" collapsed="false">
      <c r="M78" s="29"/>
      <c r="N78" s="15"/>
      <c r="O78" s="15"/>
      <c r="P78" s="16"/>
      <c r="Q78" s="16"/>
      <c r="R78" s="16"/>
      <c r="S78" s="25"/>
      <c r="T78" s="16"/>
      <c r="U78" s="26" t="str">
        <f aca="false">IF(X78&lt;&gt;"OK","",ABS(P78-Q78)*S78*IF(T78="",1,T78))</f>
        <v/>
      </c>
      <c r="V78" s="26" t="str">
        <f aca="false">IF(X78&lt;&gt;"OK","",(R78-P78)*IF(O78="Long",1,-1)*S78*IF(T78="",1,T78))</f>
        <v/>
      </c>
      <c r="W78" s="30" t="str">
        <f aca="false">IF(X78&lt;&gt;"OK","",V78/U78)</f>
        <v/>
      </c>
      <c r="X78" s="28" t="str">
        <f aca="false">IF(COUNTA(M78:T78)=0,"",IF(AND(O78&lt;&gt;"Long",O78&lt;&gt;"Short"),"Pick Long or Short",IF(COUNT(P78,Q78,R78,S78)&lt;4,"Add entry, initial stop, exit and size",IF(S78&lt;=0,"Size must be above 0",IF(IF(O78="Long",Q78&gt;=P78,Q78&lt;=P78),"Initial stop must be on the losing side of entry",IF(AND(T78&lt;&gt;"",N(T78)&lt;=0),"Point value must be above 0","OK"))))))</f>
        <v/>
      </c>
    </row>
    <row r="79" customFormat="false" ht="15" hidden="false" customHeight="false" outlineLevel="0" collapsed="false">
      <c r="M79" s="29"/>
      <c r="N79" s="15"/>
      <c r="O79" s="15"/>
      <c r="P79" s="16"/>
      <c r="Q79" s="16"/>
      <c r="R79" s="16"/>
      <c r="S79" s="25"/>
      <c r="T79" s="16"/>
      <c r="U79" s="26" t="str">
        <f aca="false">IF(X79&lt;&gt;"OK","",ABS(P79-Q79)*S79*IF(T79="",1,T79))</f>
        <v/>
      </c>
      <c r="V79" s="26" t="str">
        <f aca="false">IF(X79&lt;&gt;"OK","",(R79-P79)*IF(O79="Long",1,-1)*S79*IF(T79="",1,T79))</f>
        <v/>
      </c>
      <c r="W79" s="30" t="str">
        <f aca="false">IF(X79&lt;&gt;"OK","",V79/U79)</f>
        <v/>
      </c>
      <c r="X79" s="28" t="str">
        <f aca="false">IF(COUNTA(M79:T79)=0,"",IF(AND(O79&lt;&gt;"Long",O79&lt;&gt;"Short"),"Pick Long or Short",IF(COUNT(P79,Q79,R79,S79)&lt;4,"Add entry, initial stop, exit and size",IF(S79&lt;=0,"Size must be above 0",IF(IF(O79="Long",Q79&gt;=P79,Q79&lt;=P79),"Initial stop must be on the losing side of entry",IF(AND(T79&lt;&gt;"",N(T79)&lt;=0),"Point value must be above 0","OK"))))))</f>
        <v/>
      </c>
    </row>
    <row r="80" customFormat="false" ht="15" hidden="false" customHeight="false" outlineLevel="0" collapsed="false">
      <c r="M80" s="29"/>
      <c r="N80" s="15"/>
      <c r="O80" s="15"/>
      <c r="P80" s="16"/>
      <c r="Q80" s="16"/>
      <c r="R80" s="16"/>
      <c r="S80" s="25"/>
      <c r="T80" s="16"/>
      <c r="U80" s="26" t="str">
        <f aca="false">IF(X80&lt;&gt;"OK","",ABS(P80-Q80)*S80*IF(T80="",1,T80))</f>
        <v/>
      </c>
      <c r="V80" s="26" t="str">
        <f aca="false">IF(X80&lt;&gt;"OK","",(R80-P80)*IF(O80="Long",1,-1)*S80*IF(T80="",1,T80))</f>
        <v/>
      </c>
      <c r="W80" s="30" t="str">
        <f aca="false">IF(X80&lt;&gt;"OK","",V80/U80)</f>
        <v/>
      </c>
      <c r="X80" s="28" t="str">
        <f aca="false">IF(COUNTA(M80:T80)=0,"",IF(AND(O80&lt;&gt;"Long",O80&lt;&gt;"Short"),"Pick Long or Short",IF(COUNT(P80,Q80,R80,S80)&lt;4,"Add entry, initial stop, exit and size",IF(S80&lt;=0,"Size must be above 0",IF(IF(O80="Long",Q80&gt;=P80,Q80&lt;=P80),"Initial stop must be on the losing side of entry",IF(AND(T80&lt;&gt;"",N(T80)&lt;=0),"Point value must be above 0","OK"))))))</f>
        <v/>
      </c>
    </row>
    <row r="81" customFormat="false" ht="15" hidden="false" customHeight="false" outlineLevel="0" collapsed="false">
      <c r="M81" s="29"/>
      <c r="N81" s="15"/>
      <c r="O81" s="15"/>
      <c r="P81" s="16"/>
      <c r="Q81" s="16"/>
      <c r="R81" s="16"/>
      <c r="S81" s="25"/>
      <c r="T81" s="16"/>
      <c r="U81" s="26" t="str">
        <f aca="false">IF(X81&lt;&gt;"OK","",ABS(P81-Q81)*S81*IF(T81="",1,T81))</f>
        <v/>
      </c>
      <c r="V81" s="26" t="str">
        <f aca="false">IF(X81&lt;&gt;"OK","",(R81-P81)*IF(O81="Long",1,-1)*S81*IF(T81="",1,T81))</f>
        <v/>
      </c>
      <c r="W81" s="30" t="str">
        <f aca="false">IF(X81&lt;&gt;"OK","",V81/U81)</f>
        <v/>
      </c>
      <c r="X81" s="28" t="str">
        <f aca="false">IF(COUNTA(M81:T81)=0,"",IF(AND(O81&lt;&gt;"Long",O81&lt;&gt;"Short"),"Pick Long or Short",IF(COUNT(P81,Q81,R81,S81)&lt;4,"Add entry, initial stop, exit and size",IF(S81&lt;=0,"Size must be above 0",IF(IF(O81="Long",Q81&gt;=P81,Q81&lt;=P81),"Initial stop must be on the losing side of entry",IF(AND(T81&lt;&gt;"",N(T81)&lt;=0),"Point value must be above 0","OK"))))))</f>
        <v/>
      </c>
    </row>
    <row r="82" customFormat="false" ht="15" hidden="false" customHeight="false" outlineLevel="0" collapsed="false">
      <c r="M82" s="29"/>
      <c r="N82" s="15"/>
      <c r="O82" s="15"/>
      <c r="P82" s="16"/>
      <c r="Q82" s="16"/>
      <c r="R82" s="16"/>
      <c r="S82" s="25"/>
      <c r="T82" s="16"/>
      <c r="U82" s="26" t="str">
        <f aca="false">IF(X82&lt;&gt;"OK","",ABS(P82-Q82)*S82*IF(T82="",1,T82))</f>
        <v/>
      </c>
      <c r="V82" s="26" t="str">
        <f aca="false">IF(X82&lt;&gt;"OK","",(R82-P82)*IF(O82="Long",1,-1)*S82*IF(T82="",1,T82))</f>
        <v/>
      </c>
      <c r="W82" s="30" t="str">
        <f aca="false">IF(X82&lt;&gt;"OK","",V82/U82)</f>
        <v/>
      </c>
      <c r="X82" s="28" t="str">
        <f aca="false">IF(COUNTA(M82:T82)=0,"",IF(AND(O82&lt;&gt;"Long",O82&lt;&gt;"Short"),"Pick Long or Short",IF(COUNT(P82,Q82,R82,S82)&lt;4,"Add entry, initial stop, exit and size",IF(S82&lt;=0,"Size must be above 0",IF(IF(O82="Long",Q82&gt;=P82,Q82&lt;=P82),"Initial stop must be on the losing side of entry",IF(AND(T82&lt;&gt;"",N(T82)&lt;=0),"Point value must be above 0","OK"))))))</f>
        <v/>
      </c>
    </row>
    <row r="83" customFormat="false" ht="15" hidden="false" customHeight="false" outlineLevel="0" collapsed="false">
      <c r="M83" s="29"/>
      <c r="N83" s="15"/>
      <c r="O83" s="15"/>
      <c r="P83" s="16"/>
      <c r="Q83" s="16"/>
      <c r="R83" s="16"/>
      <c r="S83" s="25"/>
      <c r="T83" s="16"/>
      <c r="U83" s="26" t="str">
        <f aca="false">IF(X83&lt;&gt;"OK","",ABS(P83-Q83)*S83*IF(T83="",1,T83))</f>
        <v/>
      </c>
      <c r="V83" s="26" t="str">
        <f aca="false">IF(X83&lt;&gt;"OK","",(R83-P83)*IF(O83="Long",1,-1)*S83*IF(T83="",1,T83))</f>
        <v/>
      </c>
      <c r="W83" s="30" t="str">
        <f aca="false">IF(X83&lt;&gt;"OK","",V83/U83)</f>
        <v/>
      </c>
      <c r="X83" s="28" t="str">
        <f aca="false">IF(COUNTA(M83:T83)=0,"",IF(AND(O83&lt;&gt;"Long",O83&lt;&gt;"Short"),"Pick Long or Short",IF(COUNT(P83,Q83,R83,S83)&lt;4,"Add entry, initial stop, exit and size",IF(S83&lt;=0,"Size must be above 0",IF(IF(O83="Long",Q83&gt;=P83,Q83&lt;=P83),"Initial stop must be on the losing side of entry",IF(AND(T83&lt;&gt;"",N(T83)&lt;=0),"Point value must be above 0","OK"))))))</f>
        <v/>
      </c>
    </row>
    <row r="84" customFormat="false" ht="15" hidden="false" customHeight="false" outlineLevel="0" collapsed="false">
      <c r="M84" s="29"/>
      <c r="N84" s="15"/>
      <c r="O84" s="15"/>
      <c r="P84" s="16"/>
      <c r="Q84" s="16"/>
      <c r="R84" s="16"/>
      <c r="S84" s="25"/>
      <c r="T84" s="16"/>
      <c r="U84" s="26" t="str">
        <f aca="false">IF(X84&lt;&gt;"OK","",ABS(P84-Q84)*S84*IF(T84="",1,T84))</f>
        <v/>
      </c>
      <c r="V84" s="26" t="str">
        <f aca="false">IF(X84&lt;&gt;"OK","",(R84-P84)*IF(O84="Long",1,-1)*S84*IF(T84="",1,T84))</f>
        <v/>
      </c>
      <c r="W84" s="30" t="str">
        <f aca="false">IF(X84&lt;&gt;"OK","",V84/U84)</f>
        <v/>
      </c>
      <c r="X84" s="28" t="str">
        <f aca="false">IF(COUNTA(M84:T84)=0,"",IF(AND(O84&lt;&gt;"Long",O84&lt;&gt;"Short"),"Pick Long or Short",IF(COUNT(P84,Q84,R84,S84)&lt;4,"Add entry, initial stop, exit and size",IF(S84&lt;=0,"Size must be above 0",IF(IF(O84="Long",Q84&gt;=P84,Q84&lt;=P84),"Initial stop must be on the losing side of entry",IF(AND(T84&lt;&gt;"",N(T84)&lt;=0),"Point value must be above 0","OK"))))))</f>
        <v/>
      </c>
    </row>
    <row r="85" customFormat="false" ht="15" hidden="false" customHeight="false" outlineLevel="0" collapsed="false">
      <c r="M85" s="29"/>
      <c r="N85" s="15"/>
      <c r="O85" s="15"/>
      <c r="P85" s="16"/>
      <c r="Q85" s="16"/>
      <c r="R85" s="16"/>
      <c r="S85" s="25"/>
      <c r="T85" s="16"/>
      <c r="U85" s="26" t="str">
        <f aca="false">IF(X85&lt;&gt;"OK","",ABS(P85-Q85)*S85*IF(T85="",1,T85))</f>
        <v/>
      </c>
      <c r="V85" s="26" t="str">
        <f aca="false">IF(X85&lt;&gt;"OK","",(R85-P85)*IF(O85="Long",1,-1)*S85*IF(T85="",1,T85))</f>
        <v/>
      </c>
      <c r="W85" s="30" t="str">
        <f aca="false">IF(X85&lt;&gt;"OK","",V85/U85)</f>
        <v/>
      </c>
      <c r="X85" s="28" t="str">
        <f aca="false">IF(COUNTA(M85:T85)=0,"",IF(AND(O85&lt;&gt;"Long",O85&lt;&gt;"Short"),"Pick Long or Short",IF(COUNT(P85,Q85,R85,S85)&lt;4,"Add entry, initial stop, exit and size",IF(S85&lt;=0,"Size must be above 0",IF(IF(O85="Long",Q85&gt;=P85,Q85&lt;=P85),"Initial stop must be on the losing side of entry",IF(AND(T85&lt;&gt;"",N(T85)&lt;=0),"Point value must be above 0","OK"))))))</f>
        <v/>
      </c>
    </row>
    <row r="86" customFormat="false" ht="15" hidden="false" customHeight="false" outlineLevel="0" collapsed="false">
      <c r="M86" s="29"/>
      <c r="N86" s="15"/>
      <c r="O86" s="15"/>
      <c r="P86" s="16"/>
      <c r="Q86" s="16"/>
      <c r="R86" s="16"/>
      <c r="S86" s="25"/>
      <c r="T86" s="16"/>
      <c r="U86" s="26" t="str">
        <f aca="false">IF(X86&lt;&gt;"OK","",ABS(P86-Q86)*S86*IF(T86="",1,T86))</f>
        <v/>
      </c>
      <c r="V86" s="26" t="str">
        <f aca="false">IF(X86&lt;&gt;"OK","",(R86-P86)*IF(O86="Long",1,-1)*S86*IF(T86="",1,T86))</f>
        <v/>
      </c>
      <c r="W86" s="30" t="str">
        <f aca="false">IF(X86&lt;&gt;"OK","",V86/U86)</f>
        <v/>
      </c>
      <c r="X86" s="28" t="str">
        <f aca="false">IF(COUNTA(M86:T86)=0,"",IF(AND(O86&lt;&gt;"Long",O86&lt;&gt;"Short"),"Pick Long or Short",IF(COUNT(P86,Q86,R86,S86)&lt;4,"Add entry, initial stop, exit and size",IF(S86&lt;=0,"Size must be above 0",IF(IF(O86="Long",Q86&gt;=P86,Q86&lt;=P86),"Initial stop must be on the losing side of entry",IF(AND(T86&lt;&gt;"",N(T86)&lt;=0),"Point value must be above 0","OK"))))))</f>
        <v/>
      </c>
    </row>
    <row r="87" customFormat="false" ht="15" hidden="false" customHeight="false" outlineLevel="0" collapsed="false">
      <c r="M87" s="29"/>
      <c r="N87" s="15"/>
      <c r="O87" s="15"/>
      <c r="P87" s="16"/>
      <c r="Q87" s="16"/>
      <c r="R87" s="16"/>
      <c r="S87" s="25"/>
      <c r="T87" s="16"/>
      <c r="U87" s="26" t="str">
        <f aca="false">IF(X87&lt;&gt;"OK","",ABS(P87-Q87)*S87*IF(T87="",1,T87))</f>
        <v/>
      </c>
      <c r="V87" s="26" t="str">
        <f aca="false">IF(X87&lt;&gt;"OK","",(R87-P87)*IF(O87="Long",1,-1)*S87*IF(T87="",1,T87))</f>
        <v/>
      </c>
      <c r="W87" s="30" t="str">
        <f aca="false">IF(X87&lt;&gt;"OK","",V87/U87)</f>
        <v/>
      </c>
      <c r="X87" s="28" t="str">
        <f aca="false">IF(COUNTA(M87:T87)=0,"",IF(AND(O87&lt;&gt;"Long",O87&lt;&gt;"Short"),"Pick Long or Short",IF(COUNT(P87,Q87,R87,S87)&lt;4,"Add entry, initial stop, exit and size",IF(S87&lt;=0,"Size must be above 0",IF(IF(O87="Long",Q87&gt;=P87,Q87&lt;=P87),"Initial stop must be on the losing side of entry",IF(AND(T87&lt;&gt;"",N(T87)&lt;=0),"Point value must be above 0","OK"))))))</f>
        <v/>
      </c>
    </row>
    <row r="88" customFormat="false" ht="15" hidden="false" customHeight="false" outlineLevel="0" collapsed="false">
      <c r="M88" s="29"/>
      <c r="N88" s="15"/>
      <c r="O88" s="15"/>
      <c r="P88" s="16"/>
      <c r="Q88" s="16"/>
      <c r="R88" s="16"/>
      <c r="S88" s="25"/>
      <c r="T88" s="16"/>
      <c r="U88" s="26" t="str">
        <f aca="false">IF(X88&lt;&gt;"OK","",ABS(P88-Q88)*S88*IF(T88="",1,T88))</f>
        <v/>
      </c>
      <c r="V88" s="26" t="str">
        <f aca="false">IF(X88&lt;&gt;"OK","",(R88-P88)*IF(O88="Long",1,-1)*S88*IF(T88="",1,T88))</f>
        <v/>
      </c>
      <c r="W88" s="30" t="str">
        <f aca="false">IF(X88&lt;&gt;"OK","",V88/U88)</f>
        <v/>
      </c>
      <c r="X88" s="28" t="str">
        <f aca="false">IF(COUNTA(M88:T88)=0,"",IF(AND(O88&lt;&gt;"Long",O88&lt;&gt;"Short"),"Pick Long or Short",IF(COUNT(P88,Q88,R88,S88)&lt;4,"Add entry, initial stop, exit and size",IF(S88&lt;=0,"Size must be above 0",IF(IF(O88="Long",Q88&gt;=P88,Q88&lt;=P88),"Initial stop must be on the losing side of entry",IF(AND(T88&lt;&gt;"",N(T88)&lt;=0),"Point value must be above 0","OK"))))))</f>
        <v/>
      </c>
    </row>
    <row r="89" customFormat="false" ht="15" hidden="false" customHeight="false" outlineLevel="0" collapsed="false">
      <c r="M89" s="29"/>
      <c r="N89" s="15"/>
      <c r="O89" s="15"/>
      <c r="P89" s="16"/>
      <c r="Q89" s="16"/>
      <c r="R89" s="16"/>
      <c r="S89" s="25"/>
      <c r="T89" s="16"/>
      <c r="U89" s="26" t="str">
        <f aca="false">IF(X89&lt;&gt;"OK","",ABS(P89-Q89)*S89*IF(T89="",1,T89))</f>
        <v/>
      </c>
      <c r="V89" s="26" t="str">
        <f aca="false">IF(X89&lt;&gt;"OK","",(R89-P89)*IF(O89="Long",1,-1)*S89*IF(T89="",1,T89))</f>
        <v/>
      </c>
      <c r="W89" s="30" t="str">
        <f aca="false">IF(X89&lt;&gt;"OK","",V89/U89)</f>
        <v/>
      </c>
      <c r="X89" s="28" t="str">
        <f aca="false">IF(COUNTA(M89:T89)=0,"",IF(AND(O89&lt;&gt;"Long",O89&lt;&gt;"Short"),"Pick Long or Short",IF(COUNT(P89,Q89,R89,S89)&lt;4,"Add entry, initial stop, exit and size",IF(S89&lt;=0,"Size must be above 0",IF(IF(O89="Long",Q89&gt;=P89,Q89&lt;=P89),"Initial stop must be on the losing side of entry",IF(AND(T89&lt;&gt;"",N(T89)&lt;=0),"Point value must be above 0","OK"))))))</f>
        <v/>
      </c>
    </row>
    <row r="90" customFormat="false" ht="15" hidden="false" customHeight="false" outlineLevel="0" collapsed="false">
      <c r="M90" s="29"/>
      <c r="N90" s="15"/>
      <c r="O90" s="15"/>
      <c r="P90" s="16"/>
      <c r="Q90" s="16"/>
      <c r="R90" s="16"/>
      <c r="S90" s="25"/>
      <c r="T90" s="16"/>
      <c r="U90" s="26" t="str">
        <f aca="false">IF(X90&lt;&gt;"OK","",ABS(P90-Q90)*S90*IF(T90="",1,T90))</f>
        <v/>
      </c>
      <c r="V90" s="26" t="str">
        <f aca="false">IF(X90&lt;&gt;"OK","",(R90-P90)*IF(O90="Long",1,-1)*S90*IF(T90="",1,T90))</f>
        <v/>
      </c>
      <c r="W90" s="30" t="str">
        <f aca="false">IF(X90&lt;&gt;"OK","",V90/U90)</f>
        <v/>
      </c>
      <c r="X90" s="28" t="str">
        <f aca="false">IF(COUNTA(M90:T90)=0,"",IF(AND(O90&lt;&gt;"Long",O90&lt;&gt;"Short"),"Pick Long or Short",IF(COUNT(P90,Q90,R90,S90)&lt;4,"Add entry, initial stop, exit and size",IF(S90&lt;=0,"Size must be above 0",IF(IF(O90="Long",Q90&gt;=P90,Q90&lt;=P90),"Initial stop must be on the losing side of entry",IF(AND(T90&lt;&gt;"",N(T90)&lt;=0),"Point value must be above 0","OK"))))))</f>
        <v/>
      </c>
    </row>
    <row r="91" customFormat="false" ht="15" hidden="false" customHeight="false" outlineLevel="0" collapsed="false">
      <c r="M91" s="29"/>
      <c r="N91" s="15"/>
      <c r="O91" s="15"/>
      <c r="P91" s="16"/>
      <c r="Q91" s="16"/>
      <c r="R91" s="16"/>
      <c r="S91" s="25"/>
      <c r="T91" s="16"/>
      <c r="U91" s="26" t="str">
        <f aca="false">IF(X91&lt;&gt;"OK","",ABS(P91-Q91)*S91*IF(T91="",1,T91))</f>
        <v/>
      </c>
      <c r="V91" s="26" t="str">
        <f aca="false">IF(X91&lt;&gt;"OK","",(R91-P91)*IF(O91="Long",1,-1)*S91*IF(T91="",1,T91))</f>
        <v/>
      </c>
      <c r="W91" s="30" t="str">
        <f aca="false">IF(X91&lt;&gt;"OK","",V91/U91)</f>
        <v/>
      </c>
      <c r="X91" s="28" t="str">
        <f aca="false">IF(COUNTA(M91:T91)=0,"",IF(AND(O91&lt;&gt;"Long",O91&lt;&gt;"Short"),"Pick Long or Short",IF(COUNT(P91,Q91,R91,S91)&lt;4,"Add entry, initial stop, exit and size",IF(S91&lt;=0,"Size must be above 0",IF(IF(O91="Long",Q91&gt;=P91,Q91&lt;=P91),"Initial stop must be on the losing side of entry",IF(AND(T91&lt;&gt;"",N(T91)&lt;=0),"Point value must be above 0","OK"))))))</f>
        <v/>
      </c>
    </row>
    <row r="92" customFormat="false" ht="15" hidden="false" customHeight="false" outlineLevel="0" collapsed="false">
      <c r="M92" s="29"/>
      <c r="N92" s="15"/>
      <c r="O92" s="15"/>
      <c r="P92" s="16"/>
      <c r="Q92" s="16"/>
      <c r="R92" s="16"/>
      <c r="S92" s="25"/>
      <c r="T92" s="16"/>
      <c r="U92" s="26" t="str">
        <f aca="false">IF(X92&lt;&gt;"OK","",ABS(P92-Q92)*S92*IF(T92="",1,T92))</f>
        <v/>
      </c>
      <c r="V92" s="26" t="str">
        <f aca="false">IF(X92&lt;&gt;"OK","",(R92-P92)*IF(O92="Long",1,-1)*S92*IF(T92="",1,T92))</f>
        <v/>
      </c>
      <c r="W92" s="30" t="str">
        <f aca="false">IF(X92&lt;&gt;"OK","",V92/U92)</f>
        <v/>
      </c>
      <c r="X92" s="28" t="str">
        <f aca="false">IF(COUNTA(M92:T92)=0,"",IF(AND(O92&lt;&gt;"Long",O92&lt;&gt;"Short"),"Pick Long or Short",IF(COUNT(P92,Q92,R92,S92)&lt;4,"Add entry, initial stop, exit and size",IF(S92&lt;=0,"Size must be above 0",IF(IF(O92="Long",Q92&gt;=P92,Q92&lt;=P92),"Initial stop must be on the losing side of entry",IF(AND(T92&lt;&gt;"",N(T92)&lt;=0),"Point value must be above 0","OK"))))))</f>
        <v/>
      </c>
    </row>
    <row r="93" customFormat="false" ht="15" hidden="false" customHeight="false" outlineLevel="0" collapsed="false">
      <c r="M93" s="29"/>
      <c r="N93" s="15"/>
      <c r="O93" s="15"/>
      <c r="P93" s="16"/>
      <c r="Q93" s="16"/>
      <c r="R93" s="16"/>
      <c r="S93" s="25"/>
      <c r="T93" s="16"/>
      <c r="U93" s="26" t="str">
        <f aca="false">IF(X93&lt;&gt;"OK","",ABS(P93-Q93)*S93*IF(T93="",1,T93))</f>
        <v/>
      </c>
      <c r="V93" s="26" t="str">
        <f aca="false">IF(X93&lt;&gt;"OK","",(R93-P93)*IF(O93="Long",1,-1)*S93*IF(T93="",1,T93))</f>
        <v/>
      </c>
      <c r="W93" s="30" t="str">
        <f aca="false">IF(X93&lt;&gt;"OK","",V93/U93)</f>
        <v/>
      </c>
      <c r="X93" s="28" t="str">
        <f aca="false">IF(COUNTA(M93:T93)=0,"",IF(AND(O93&lt;&gt;"Long",O93&lt;&gt;"Short"),"Pick Long or Short",IF(COUNT(P93,Q93,R93,S93)&lt;4,"Add entry, initial stop, exit and size",IF(S93&lt;=0,"Size must be above 0",IF(IF(O93="Long",Q93&gt;=P93,Q93&lt;=P93),"Initial stop must be on the losing side of entry",IF(AND(T93&lt;&gt;"",N(T93)&lt;=0),"Point value must be above 0","OK"))))))</f>
        <v/>
      </c>
    </row>
    <row r="94" customFormat="false" ht="15" hidden="false" customHeight="false" outlineLevel="0" collapsed="false">
      <c r="M94" s="29"/>
      <c r="N94" s="15"/>
      <c r="O94" s="15"/>
      <c r="P94" s="16"/>
      <c r="Q94" s="16"/>
      <c r="R94" s="16"/>
      <c r="S94" s="25"/>
      <c r="T94" s="16"/>
      <c r="U94" s="26" t="str">
        <f aca="false">IF(X94&lt;&gt;"OK","",ABS(P94-Q94)*S94*IF(T94="",1,T94))</f>
        <v/>
      </c>
      <c r="V94" s="26" t="str">
        <f aca="false">IF(X94&lt;&gt;"OK","",(R94-P94)*IF(O94="Long",1,-1)*S94*IF(T94="",1,T94))</f>
        <v/>
      </c>
      <c r="W94" s="30" t="str">
        <f aca="false">IF(X94&lt;&gt;"OK","",V94/U94)</f>
        <v/>
      </c>
      <c r="X94" s="28" t="str">
        <f aca="false">IF(COUNTA(M94:T94)=0,"",IF(AND(O94&lt;&gt;"Long",O94&lt;&gt;"Short"),"Pick Long or Short",IF(COUNT(P94,Q94,R94,S94)&lt;4,"Add entry, initial stop, exit and size",IF(S94&lt;=0,"Size must be above 0",IF(IF(O94="Long",Q94&gt;=P94,Q94&lt;=P94),"Initial stop must be on the losing side of entry",IF(AND(T94&lt;&gt;"",N(T94)&lt;=0),"Point value must be above 0","OK"))))))</f>
        <v/>
      </c>
    </row>
    <row r="95" customFormat="false" ht="15" hidden="false" customHeight="false" outlineLevel="0" collapsed="false">
      <c r="M95" s="29"/>
      <c r="N95" s="15"/>
      <c r="O95" s="15"/>
      <c r="P95" s="16"/>
      <c r="Q95" s="16"/>
      <c r="R95" s="16"/>
      <c r="S95" s="25"/>
      <c r="T95" s="16"/>
      <c r="U95" s="26" t="str">
        <f aca="false">IF(X95&lt;&gt;"OK","",ABS(P95-Q95)*S95*IF(T95="",1,T95))</f>
        <v/>
      </c>
      <c r="V95" s="26" t="str">
        <f aca="false">IF(X95&lt;&gt;"OK","",(R95-P95)*IF(O95="Long",1,-1)*S95*IF(T95="",1,T95))</f>
        <v/>
      </c>
      <c r="W95" s="30" t="str">
        <f aca="false">IF(X95&lt;&gt;"OK","",V95/U95)</f>
        <v/>
      </c>
      <c r="X95" s="28" t="str">
        <f aca="false">IF(COUNTA(M95:T95)=0,"",IF(AND(O95&lt;&gt;"Long",O95&lt;&gt;"Short"),"Pick Long or Short",IF(COUNT(P95,Q95,R95,S95)&lt;4,"Add entry, initial stop, exit and size",IF(S95&lt;=0,"Size must be above 0",IF(IF(O95="Long",Q95&gt;=P95,Q95&lt;=P95),"Initial stop must be on the losing side of entry",IF(AND(T95&lt;&gt;"",N(T95)&lt;=0),"Point value must be above 0","OK"))))))</f>
        <v/>
      </c>
    </row>
    <row r="96" customFormat="false" ht="15" hidden="false" customHeight="false" outlineLevel="0" collapsed="false">
      <c r="M96" s="29"/>
      <c r="N96" s="15"/>
      <c r="O96" s="15"/>
      <c r="P96" s="16"/>
      <c r="Q96" s="16"/>
      <c r="R96" s="16"/>
      <c r="S96" s="25"/>
      <c r="T96" s="16"/>
      <c r="U96" s="26" t="str">
        <f aca="false">IF(X96&lt;&gt;"OK","",ABS(P96-Q96)*S96*IF(T96="",1,T96))</f>
        <v/>
      </c>
      <c r="V96" s="26" t="str">
        <f aca="false">IF(X96&lt;&gt;"OK","",(R96-P96)*IF(O96="Long",1,-1)*S96*IF(T96="",1,T96))</f>
        <v/>
      </c>
      <c r="W96" s="30" t="str">
        <f aca="false">IF(X96&lt;&gt;"OK","",V96/U96)</f>
        <v/>
      </c>
      <c r="X96" s="28" t="str">
        <f aca="false">IF(COUNTA(M96:T96)=0,"",IF(AND(O96&lt;&gt;"Long",O96&lt;&gt;"Short"),"Pick Long or Short",IF(COUNT(P96,Q96,R96,S96)&lt;4,"Add entry, initial stop, exit and size",IF(S96&lt;=0,"Size must be above 0",IF(IF(O96="Long",Q96&gt;=P96,Q96&lt;=P96),"Initial stop must be on the losing side of entry",IF(AND(T96&lt;&gt;"",N(T96)&lt;=0),"Point value must be above 0","OK"))))))</f>
        <v/>
      </c>
    </row>
    <row r="97" customFormat="false" ht="15" hidden="false" customHeight="false" outlineLevel="0" collapsed="false">
      <c r="M97" s="29"/>
      <c r="N97" s="15"/>
      <c r="O97" s="15"/>
      <c r="P97" s="16"/>
      <c r="Q97" s="16"/>
      <c r="R97" s="16"/>
      <c r="S97" s="25"/>
      <c r="T97" s="16"/>
      <c r="U97" s="26" t="str">
        <f aca="false">IF(X97&lt;&gt;"OK","",ABS(P97-Q97)*S97*IF(T97="",1,T97))</f>
        <v/>
      </c>
      <c r="V97" s="26" t="str">
        <f aca="false">IF(X97&lt;&gt;"OK","",(R97-P97)*IF(O97="Long",1,-1)*S97*IF(T97="",1,T97))</f>
        <v/>
      </c>
      <c r="W97" s="30" t="str">
        <f aca="false">IF(X97&lt;&gt;"OK","",V97/U97)</f>
        <v/>
      </c>
      <c r="X97" s="28" t="str">
        <f aca="false">IF(COUNTA(M97:T97)=0,"",IF(AND(O97&lt;&gt;"Long",O97&lt;&gt;"Short"),"Pick Long or Short",IF(COUNT(P97,Q97,R97,S97)&lt;4,"Add entry, initial stop, exit and size",IF(S97&lt;=0,"Size must be above 0",IF(IF(O97="Long",Q97&gt;=P97,Q97&lt;=P97),"Initial stop must be on the losing side of entry",IF(AND(T97&lt;&gt;"",N(T97)&lt;=0),"Point value must be above 0","OK"))))))</f>
        <v/>
      </c>
    </row>
    <row r="98" customFormat="false" ht="15" hidden="false" customHeight="false" outlineLevel="0" collapsed="false">
      <c r="M98" s="29"/>
      <c r="N98" s="15"/>
      <c r="O98" s="15"/>
      <c r="P98" s="16"/>
      <c r="Q98" s="16"/>
      <c r="R98" s="16"/>
      <c r="S98" s="25"/>
      <c r="T98" s="16"/>
      <c r="U98" s="26" t="str">
        <f aca="false">IF(X98&lt;&gt;"OK","",ABS(P98-Q98)*S98*IF(T98="",1,T98))</f>
        <v/>
      </c>
      <c r="V98" s="26" t="str">
        <f aca="false">IF(X98&lt;&gt;"OK","",(R98-P98)*IF(O98="Long",1,-1)*S98*IF(T98="",1,T98))</f>
        <v/>
      </c>
      <c r="W98" s="30" t="str">
        <f aca="false">IF(X98&lt;&gt;"OK","",V98/U98)</f>
        <v/>
      </c>
      <c r="X98" s="28" t="str">
        <f aca="false">IF(COUNTA(M98:T98)=0,"",IF(AND(O98&lt;&gt;"Long",O98&lt;&gt;"Short"),"Pick Long or Short",IF(COUNT(P98,Q98,R98,S98)&lt;4,"Add entry, initial stop, exit and size",IF(S98&lt;=0,"Size must be above 0",IF(IF(O98="Long",Q98&gt;=P98,Q98&lt;=P98),"Initial stop must be on the losing side of entry",IF(AND(T98&lt;&gt;"",N(T98)&lt;=0),"Point value must be above 0","OK"))))))</f>
        <v/>
      </c>
    </row>
    <row r="99" customFormat="false" ht="15" hidden="false" customHeight="false" outlineLevel="0" collapsed="false">
      <c r="M99" s="29"/>
      <c r="N99" s="15"/>
      <c r="O99" s="15"/>
      <c r="P99" s="16"/>
      <c r="Q99" s="16"/>
      <c r="R99" s="16"/>
      <c r="S99" s="25"/>
      <c r="T99" s="16"/>
      <c r="U99" s="26" t="str">
        <f aca="false">IF(X99&lt;&gt;"OK","",ABS(P99-Q99)*S99*IF(T99="",1,T99))</f>
        <v/>
      </c>
      <c r="V99" s="26" t="str">
        <f aca="false">IF(X99&lt;&gt;"OK","",(R99-P99)*IF(O99="Long",1,-1)*S99*IF(T99="",1,T99))</f>
        <v/>
      </c>
      <c r="W99" s="30" t="str">
        <f aca="false">IF(X99&lt;&gt;"OK","",V99/U99)</f>
        <v/>
      </c>
      <c r="X99" s="28" t="str">
        <f aca="false">IF(COUNTA(M99:T99)=0,"",IF(AND(O99&lt;&gt;"Long",O99&lt;&gt;"Short"),"Pick Long or Short",IF(COUNT(P99,Q99,R99,S99)&lt;4,"Add entry, initial stop, exit and size",IF(S99&lt;=0,"Size must be above 0",IF(IF(O99="Long",Q99&gt;=P99,Q99&lt;=P99),"Initial stop must be on the losing side of entry",IF(AND(T99&lt;&gt;"",N(T99)&lt;=0),"Point value must be above 0","OK"))))))</f>
        <v/>
      </c>
    </row>
    <row r="100" customFormat="false" ht="15" hidden="false" customHeight="false" outlineLevel="0" collapsed="false">
      <c r="M100" s="29"/>
      <c r="N100" s="15"/>
      <c r="O100" s="15"/>
      <c r="P100" s="16"/>
      <c r="Q100" s="16"/>
      <c r="R100" s="16"/>
      <c r="S100" s="25"/>
      <c r="T100" s="16"/>
      <c r="U100" s="26" t="str">
        <f aca="false">IF(X100&lt;&gt;"OK","",ABS(P100-Q100)*S100*IF(T100="",1,T100))</f>
        <v/>
      </c>
      <c r="V100" s="26" t="str">
        <f aca="false">IF(X100&lt;&gt;"OK","",(R100-P100)*IF(O100="Long",1,-1)*S100*IF(T100="",1,T100))</f>
        <v/>
      </c>
      <c r="W100" s="30" t="str">
        <f aca="false">IF(X100&lt;&gt;"OK","",V100/U100)</f>
        <v/>
      </c>
      <c r="X100" s="28" t="str">
        <f aca="false">IF(COUNTA(M100:T100)=0,"",IF(AND(O100&lt;&gt;"Long",O100&lt;&gt;"Short"),"Pick Long or Short",IF(COUNT(P100,Q100,R100,S100)&lt;4,"Add entry, initial stop, exit and size",IF(S100&lt;=0,"Size must be above 0",IF(IF(O100="Long",Q100&gt;=P100,Q100&lt;=P100),"Initial stop must be on the losing side of entry",IF(AND(T100&lt;&gt;"",N(T100)&lt;=0),"Point value must be above 0","OK"))))))</f>
        <v/>
      </c>
    </row>
    <row r="101" customFormat="false" ht="15" hidden="false" customHeight="false" outlineLevel="0" collapsed="false">
      <c r="M101" s="29"/>
      <c r="N101" s="15"/>
      <c r="O101" s="15"/>
      <c r="P101" s="16"/>
      <c r="Q101" s="16"/>
      <c r="R101" s="16"/>
      <c r="S101" s="25"/>
      <c r="T101" s="16"/>
      <c r="U101" s="26" t="str">
        <f aca="false">IF(X101&lt;&gt;"OK","",ABS(P101-Q101)*S101*IF(T101="",1,T101))</f>
        <v/>
      </c>
      <c r="V101" s="26" t="str">
        <f aca="false">IF(X101&lt;&gt;"OK","",(R101-P101)*IF(O101="Long",1,-1)*S101*IF(T101="",1,T101))</f>
        <v/>
      </c>
      <c r="W101" s="30" t="str">
        <f aca="false">IF(X101&lt;&gt;"OK","",V101/U101)</f>
        <v/>
      </c>
      <c r="X101" s="28" t="str">
        <f aca="false">IF(COUNTA(M101:T101)=0,"",IF(AND(O101&lt;&gt;"Long",O101&lt;&gt;"Short"),"Pick Long or Short",IF(COUNT(P101,Q101,R101,S101)&lt;4,"Add entry, initial stop, exit and size",IF(S101&lt;=0,"Size must be above 0",IF(IF(O101="Long",Q101&gt;=P101,Q101&lt;=P101),"Initial stop must be on the losing side of entry",IF(AND(T101&lt;&gt;"",N(T101)&lt;=0),"Point value must be above 0","OK"))))))</f>
        <v/>
      </c>
    </row>
    <row r="102" customFormat="false" ht="15" hidden="false" customHeight="false" outlineLevel="0" collapsed="false">
      <c r="M102" s="29"/>
      <c r="N102" s="15"/>
      <c r="O102" s="15"/>
      <c r="P102" s="16"/>
      <c r="Q102" s="16"/>
      <c r="R102" s="16"/>
      <c r="S102" s="25"/>
      <c r="T102" s="16"/>
      <c r="U102" s="26" t="str">
        <f aca="false">IF(X102&lt;&gt;"OK","",ABS(P102-Q102)*S102*IF(T102="",1,T102))</f>
        <v/>
      </c>
      <c r="V102" s="26" t="str">
        <f aca="false">IF(X102&lt;&gt;"OK","",(R102-P102)*IF(O102="Long",1,-1)*S102*IF(T102="",1,T102))</f>
        <v/>
      </c>
      <c r="W102" s="30" t="str">
        <f aca="false">IF(X102&lt;&gt;"OK","",V102/U102)</f>
        <v/>
      </c>
      <c r="X102" s="28" t="str">
        <f aca="false">IF(COUNTA(M102:T102)=0,"",IF(AND(O102&lt;&gt;"Long",O102&lt;&gt;"Short"),"Pick Long or Short",IF(COUNT(P102,Q102,R102,S102)&lt;4,"Add entry, initial stop, exit and size",IF(S102&lt;=0,"Size must be above 0",IF(IF(O102="Long",Q102&gt;=P102,Q102&lt;=P102),"Initial stop must be on the losing side of entry",IF(AND(T102&lt;&gt;"",N(T102)&lt;=0),"Point value must be above 0","OK"))))))</f>
        <v/>
      </c>
    </row>
    <row r="103" customFormat="false" ht="15" hidden="false" customHeight="false" outlineLevel="0" collapsed="false">
      <c r="M103" s="29"/>
      <c r="N103" s="15"/>
      <c r="O103" s="15"/>
      <c r="P103" s="16"/>
      <c r="Q103" s="16"/>
      <c r="R103" s="16"/>
      <c r="S103" s="25"/>
      <c r="T103" s="16"/>
      <c r="U103" s="26" t="str">
        <f aca="false">IF(X103&lt;&gt;"OK","",ABS(P103-Q103)*S103*IF(T103="",1,T103))</f>
        <v/>
      </c>
      <c r="V103" s="26" t="str">
        <f aca="false">IF(X103&lt;&gt;"OK","",(R103-P103)*IF(O103="Long",1,-1)*S103*IF(T103="",1,T103))</f>
        <v/>
      </c>
      <c r="W103" s="30" t="str">
        <f aca="false">IF(X103&lt;&gt;"OK","",V103/U103)</f>
        <v/>
      </c>
      <c r="X103" s="28" t="str">
        <f aca="false">IF(COUNTA(M103:T103)=0,"",IF(AND(O103&lt;&gt;"Long",O103&lt;&gt;"Short"),"Pick Long or Short",IF(COUNT(P103,Q103,R103,S103)&lt;4,"Add entry, initial stop, exit and size",IF(S103&lt;=0,"Size must be above 0",IF(IF(O103="Long",Q103&gt;=P103,Q103&lt;=P103),"Initial stop must be on the losing side of entry",IF(AND(T103&lt;&gt;"",N(T103)&lt;=0),"Point value must be above 0","OK"))))))</f>
        <v/>
      </c>
    </row>
    <row r="104" customFormat="false" ht="15" hidden="false" customHeight="false" outlineLevel="0" collapsed="false">
      <c r="M104" s="29"/>
      <c r="N104" s="15"/>
      <c r="O104" s="15"/>
      <c r="P104" s="16"/>
      <c r="Q104" s="16"/>
      <c r="R104" s="16"/>
      <c r="S104" s="25"/>
      <c r="T104" s="16"/>
      <c r="U104" s="26" t="str">
        <f aca="false">IF(X104&lt;&gt;"OK","",ABS(P104-Q104)*S104*IF(T104="",1,T104))</f>
        <v/>
      </c>
      <c r="V104" s="26" t="str">
        <f aca="false">IF(X104&lt;&gt;"OK","",(R104-P104)*IF(O104="Long",1,-1)*S104*IF(T104="",1,T104))</f>
        <v/>
      </c>
      <c r="W104" s="30" t="str">
        <f aca="false">IF(X104&lt;&gt;"OK","",V104/U104)</f>
        <v/>
      </c>
      <c r="X104" s="28" t="str">
        <f aca="false">IF(COUNTA(M104:T104)=0,"",IF(AND(O104&lt;&gt;"Long",O104&lt;&gt;"Short"),"Pick Long or Short",IF(COUNT(P104,Q104,R104,S104)&lt;4,"Add entry, initial stop, exit and size",IF(S104&lt;=0,"Size must be above 0",IF(IF(O104="Long",Q104&gt;=P104,Q104&lt;=P104),"Initial stop must be on the losing side of entry",IF(AND(T104&lt;&gt;"",N(T104)&lt;=0),"Point value must be above 0","OK"))))))</f>
        <v/>
      </c>
    </row>
    <row r="105" customFormat="false" ht="15" hidden="false" customHeight="false" outlineLevel="0" collapsed="false">
      <c r="M105" s="29"/>
      <c r="N105" s="15"/>
      <c r="O105" s="15"/>
      <c r="P105" s="16"/>
      <c r="Q105" s="16"/>
      <c r="R105" s="16"/>
      <c r="S105" s="25"/>
      <c r="T105" s="16"/>
      <c r="U105" s="26" t="str">
        <f aca="false">IF(X105&lt;&gt;"OK","",ABS(P105-Q105)*S105*IF(T105="",1,T105))</f>
        <v/>
      </c>
      <c r="V105" s="26" t="str">
        <f aca="false">IF(X105&lt;&gt;"OK","",(R105-P105)*IF(O105="Long",1,-1)*S105*IF(T105="",1,T105))</f>
        <v/>
      </c>
      <c r="W105" s="30" t="str">
        <f aca="false">IF(X105&lt;&gt;"OK","",V105/U105)</f>
        <v/>
      </c>
      <c r="X105" s="28" t="str">
        <f aca="false">IF(COUNTA(M105:T105)=0,"",IF(AND(O105&lt;&gt;"Long",O105&lt;&gt;"Short"),"Pick Long or Short",IF(COUNT(P105,Q105,R105,S105)&lt;4,"Add entry, initial stop, exit and size",IF(S105&lt;=0,"Size must be above 0",IF(IF(O105="Long",Q105&gt;=P105,Q105&lt;=P105),"Initial stop must be on the losing side of entry",IF(AND(T105&lt;&gt;"",N(T105)&lt;=0),"Point value must be above 0","OK"))))))</f>
        <v/>
      </c>
    </row>
    <row r="106" customFormat="false" ht="15" hidden="false" customHeight="false" outlineLevel="0" collapsed="false">
      <c r="M106" s="29"/>
      <c r="N106" s="15"/>
      <c r="O106" s="15"/>
      <c r="P106" s="16"/>
      <c r="Q106" s="16"/>
      <c r="R106" s="16"/>
      <c r="S106" s="25"/>
      <c r="T106" s="16"/>
      <c r="U106" s="26" t="str">
        <f aca="false">IF(X106&lt;&gt;"OK","",ABS(P106-Q106)*S106*IF(T106="",1,T106))</f>
        <v/>
      </c>
      <c r="V106" s="26" t="str">
        <f aca="false">IF(X106&lt;&gt;"OK","",(R106-P106)*IF(O106="Long",1,-1)*S106*IF(T106="",1,T106))</f>
        <v/>
      </c>
      <c r="W106" s="30" t="str">
        <f aca="false">IF(X106&lt;&gt;"OK","",V106/U106)</f>
        <v/>
      </c>
      <c r="X106" s="28" t="str">
        <f aca="false">IF(COUNTA(M106:T106)=0,"",IF(AND(O106&lt;&gt;"Long",O106&lt;&gt;"Short"),"Pick Long or Short",IF(COUNT(P106,Q106,R106,S106)&lt;4,"Add entry, initial stop, exit and size",IF(S106&lt;=0,"Size must be above 0",IF(IF(O106="Long",Q106&gt;=P106,Q106&lt;=P106),"Initial stop must be on the losing side of entry",IF(AND(T106&lt;&gt;"",N(T106)&lt;=0),"Point value must be above 0","OK"))))))</f>
        <v/>
      </c>
    </row>
    <row r="107" customFormat="false" ht="15" hidden="false" customHeight="false" outlineLevel="0" collapsed="false">
      <c r="M107" s="29"/>
      <c r="N107" s="15"/>
      <c r="O107" s="15"/>
      <c r="P107" s="16"/>
      <c r="Q107" s="16"/>
      <c r="R107" s="16"/>
      <c r="S107" s="25"/>
      <c r="T107" s="16"/>
      <c r="U107" s="26" t="str">
        <f aca="false">IF(X107&lt;&gt;"OK","",ABS(P107-Q107)*S107*IF(T107="",1,T107))</f>
        <v/>
      </c>
      <c r="V107" s="26" t="str">
        <f aca="false">IF(X107&lt;&gt;"OK","",(R107-P107)*IF(O107="Long",1,-1)*S107*IF(T107="",1,T107))</f>
        <v/>
      </c>
      <c r="W107" s="30" t="str">
        <f aca="false">IF(X107&lt;&gt;"OK","",V107/U107)</f>
        <v/>
      </c>
      <c r="X107" s="28" t="str">
        <f aca="false">IF(COUNTA(M107:T107)=0,"",IF(AND(O107&lt;&gt;"Long",O107&lt;&gt;"Short"),"Pick Long or Short",IF(COUNT(P107,Q107,R107,S107)&lt;4,"Add entry, initial stop, exit and size",IF(S107&lt;=0,"Size must be above 0",IF(IF(O107="Long",Q107&gt;=P107,Q107&lt;=P107),"Initial stop must be on the losing side of entry",IF(AND(T107&lt;&gt;"",N(T107)&lt;=0),"Point value must be above 0","OK"))))))</f>
        <v/>
      </c>
    </row>
    <row r="108" customFormat="false" ht="15" hidden="false" customHeight="false" outlineLevel="0" collapsed="false">
      <c r="M108" s="29"/>
      <c r="N108" s="15"/>
      <c r="O108" s="15"/>
      <c r="P108" s="16"/>
      <c r="Q108" s="16"/>
      <c r="R108" s="16"/>
      <c r="S108" s="25"/>
      <c r="T108" s="16"/>
      <c r="U108" s="26" t="str">
        <f aca="false">IF(X108&lt;&gt;"OK","",ABS(P108-Q108)*S108*IF(T108="",1,T108))</f>
        <v/>
      </c>
      <c r="V108" s="26" t="str">
        <f aca="false">IF(X108&lt;&gt;"OK","",(R108-P108)*IF(O108="Long",1,-1)*S108*IF(T108="",1,T108))</f>
        <v/>
      </c>
      <c r="W108" s="30" t="str">
        <f aca="false">IF(X108&lt;&gt;"OK","",V108/U108)</f>
        <v/>
      </c>
      <c r="X108" s="28" t="str">
        <f aca="false">IF(COUNTA(M108:T108)=0,"",IF(AND(O108&lt;&gt;"Long",O108&lt;&gt;"Short"),"Pick Long or Short",IF(COUNT(P108,Q108,R108,S108)&lt;4,"Add entry, initial stop, exit and size",IF(S108&lt;=0,"Size must be above 0",IF(IF(O108="Long",Q108&gt;=P108,Q108&lt;=P108),"Initial stop must be on the losing side of entry",IF(AND(T108&lt;&gt;"",N(T108)&lt;=0),"Point value must be above 0","OK"))))))</f>
        <v/>
      </c>
    </row>
    <row r="109" customFormat="false" ht="15" hidden="false" customHeight="false" outlineLevel="0" collapsed="false">
      <c r="M109" s="29"/>
      <c r="N109" s="15"/>
      <c r="O109" s="15"/>
      <c r="P109" s="16"/>
      <c r="Q109" s="16"/>
      <c r="R109" s="16"/>
      <c r="S109" s="25"/>
      <c r="T109" s="16"/>
      <c r="U109" s="26" t="str">
        <f aca="false">IF(X109&lt;&gt;"OK","",ABS(P109-Q109)*S109*IF(T109="",1,T109))</f>
        <v/>
      </c>
      <c r="V109" s="26" t="str">
        <f aca="false">IF(X109&lt;&gt;"OK","",(R109-P109)*IF(O109="Long",1,-1)*S109*IF(T109="",1,T109))</f>
        <v/>
      </c>
      <c r="W109" s="30" t="str">
        <f aca="false">IF(X109&lt;&gt;"OK","",V109/U109)</f>
        <v/>
      </c>
      <c r="X109" s="28" t="str">
        <f aca="false">IF(COUNTA(M109:T109)=0,"",IF(AND(O109&lt;&gt;"Long",O109&lt;&gt;"Short"),"Pick Long or Short",IF(COUNT(P109,Q109,R109,S109)&lt;4,"Add entry, initial stop, exit and size",IF(S109&lt;=0,"Size must be above 0",IF(IF(O109="Long",Q109&gt;=P109,Q109&lt;=P109),"Initial stop must be on the losing side of entry",IF(AND(T109&lt;&gt;"",N(T109)&lt;=0),"Point value must be above 0","OK"))))))</f>
        <v/>
      </c>
    </row>
    <row r="110" customFormat="false" ht="15" hidden="false" customHeight="false" outlineLevel="0" collapsed="false">
      <c r="M110" s="29"/>
      <c r="N110" s="15"/>
      <c r="O110" s="15"/>
      <c r="P110" s="16"/>
      <c r="Q110" s="16"/>
      <c r="R110" s="16"/>
      <c r="S110" s="25"/>
      <c r="T110" s="16"/>
      <c r="U110" s="26" t="str">
        <f aca="false">IF(X110&lt;&gt;"OK","",ABS(P110-Q110)*S110*IF(T110="",1,T110))</f>
        <v/>
      </c>
      <c r="V110" s="26" t="str">
        <f aca="false">IF(X110&lt;&gt;"OK","",(R110-P110)*IF(O110="Long",1,-1)*S110*IF(T110="",1,T110))</f>
        <v/>
      </c>
      <c r="W110" s="30" t="str">
        <f aca="false">IF(X110&lt;&gt;"OK","",V110/U110)</f>
        <v/>
      </c>
      <c r="X110" s="28" t="str">
        <f aca="false">IF(COUNTA(M110:T110)=0,"",IF(AND(O110&lt;&gt;"Long",O110&lt;&gt;"Short"),"Pick Long or Short",IF(COUNT(P110,Q110,R110,S110)&lt;4,"Add entry, initial stop, exit and size",IF(S110&lt;=0,"Size must be above 0",IF(IF(O110="Long",Q110&gt;=P110,Q110&lt;=P110),"Initial stop must be on the losing side of entry",IF(AND(T110&lt;&gt;"",N(T110)&lt;=0),"Point value must be above 0","OK"))))))</f>
        <v/>
      </c>
    </row>
    <row r="111" customFormat="false" ht="15" hidden="false" customHeight="false" outlineLevel="0" collapsed="false">
      <c r="M111" s="29"/>
      <c r="N111" s="15"/>
      <c r="O111" s="15"/>
      <c r="P111" s="16"/>
      <c r="Q111" s="16"/>
      <c r="R111" s="16"/>
      <c r="S111" s="25"/>
      <c r="T111" s="16"/>
      <c r="U111" s="26" t="str">
        <f aca="false">IF(X111&lt;&gt;"OK","",ABS(P111-Q111)*S111*IF(T111="",1,T111))</f>
        <v/>
      </c>
      <c r="V111" s="26" t="str">
        <f aca="false">IF(X111&lt;&gt;"OK","",(R111-P111)*IF(O111="Long",1,-1)*S111*IF(T111="",1,T111))</f>
        <v/>
      </c>
      <c r="W111" s="30" t="str">
        <f aca="false">IF(X111&lt;&gt;"OK","",V111/U111)</f>
        <v/>
      </c>
      <c r="X111" s="28" t="str">
        <f aca="false">IF(COUNTA(M111:T111)=0,"",IF(AND(O111&lt;&gt;"Long",O111&lt;&gt;"Short"),"Pick Long or Short",IF(COUNT(P111,Q111,R111,S111)&lt;4,"Add entry, initial stop, exit and size",IF(S111&lt;=0,"Size must be above 0",IF(IF(O111="Long",Q111&gt;=P111,Q111&lt;=P111),"Initial stop must be on the losing side of entry",IF(AND(T111&lt;&gt;"",N(T111)&lt;=0),"Point value must be above 0","OK"))))))</f>
        <v/>
      </c>
    </row>
    <row r="112" customFormat="false" ht="15" hidden="false" customHeight="false" outlineLevel="0" collapsed="false">
      <c r="M112" s="29"/>
      <c r="N112" s="15"/>
      <c r="O112" s="15"/>
      <c r="P112" s="16"/>
      <c r="Q112" s="16"/>
      <c r="R112" s="16"/>
      <c r="S112" s="25"/>
      <c r="T112" s="16"/>
      <c r="U112" s="26" t="str">
        <f aca="false">IF(X112&lt;&gt;"OK","",ABS(P112-Q112)*S112*IF(T112="",1,T112))</f>
        <v/>
      </c>
      <c r="V112" s="26" t="str">
        <f aca="false">IF(X112&lt;&gt;"OK","",(R112-P112)*IF(O112="Long",1,-1)*S112*IF(T112="",1,T112))</f>
        <v/>
      </c>
      <c r="W112" s="30" t="str">
        <f aca="false">IF(X112&lt;&gt;"OK","",V112/U112)</f>
        <v/>
      </c>
      <c r="X112" s="28" t="str">
        <f aca="false">IF(COUNTA(M112:T112)=0,"",IF(AND(O112&lt;&gt;"Long",O112&lt;&gt;"Short"),"Pick Long or Short",IF(COUNT(P112,Q112,R112,S112)&lt;4,"Add entry, initial stop, exit and size",IF(S112&lt;=0,"Size must be above 0",IF(IF(O112="Long",Q112&gt;=P112,Q112&lt;=P112),"Initial stop must be on the losing side of entry",IF(AND(T112&lt;&gt;"",N(T112)&lt;=0),"Point value must be above 0","OK"))))))</f>
        <v/>
      </c>
    </row>
    <row r="113" customFormat="false" ht="15" hidden="false" customHeight="false" outlineLevel="0" collapsed="false">
      <c r="M113" s="29"/>
      <c r="N113" s="15"/>
      <c r="O113" s="15"/>
      <c r="P113" s="16"/>
      <c r="Q113" s="16"/>
      <c r="R113" s="16"/>
      <c r="S113" s="25"/>
      <c r="T113" s="16"/>
      <c r="U113" s="26" t="str">
        <f aca="false">IF(X113&lt;&gt;"OK","",ABS(P113-Q113)*S113*IF(T113="",1,T113))</f>
        <v/>
      </c>
      <c r="V113" s="26" t="str">
        <f aca="false">IF(X113&lt;&gt;"OK","",(R113-P113)*IF(O113="Long",1,-1)*S113*IF(T113="",1,T113))</f>
        <v/>
      </c>
      <c r="W113" s="30" t="str">
        <f aca="false">IF(X113&lt;&gt;"OK","",V113/U113)</f>
        <v/>
      </c>
      <c r="X113" s="28" t="str">
        <f aca="false">IF(COUNTA(M113:T113)=0,"",IF(AND(O113&lt;&gt;"Long",O113&lt;&gt;"Short"),"Pick Long or Short",IF(COUNT(P113,Q113,R113,S113)&lt;4,"Add entry, initial stop, exit and size",IF(S113&lt;=0,"Size must be above 0",IF(IF(O113="Long",Q113&gt;=P113,Q113&lt;=P113),"Initial stop must be on the losing side of entry",IF(AND(T113&lt;&gt;"",N(T113)&lt;=0),"Point value must be above 0","OK"))))))</f>
        <v/>
      </c>
    </row>
    <row r="114" customFormat="false" ht="15" hidden="false" customHeight="false" outlineLevel="0" collapsed="false">
      <c r="M114" s="29"/>
      <c r="N114" s="15"/>
      <c r="O114" s="15"/>
      <c r="P114" s="16"/>
      <c r="Q114" s="16"/>
      <c r="R114" s="16"/>
      <c r="S114" s="25"/>
      <c r="T114" s="16"/>
      <c r="U114" s="26" t="str">
        <f aca="false">IF(X114&lt;&gt;"OK","",ABS(P114-Q114)*S114*IF(T114="",1,T114))</f>
        <v/>
      </c>
      <c r="V114" s="26" t="str">
        <f aca="false">IF(X114&lt;&gt;"OK","",(R114-P114)*IF(O114="Long",1,-1)*S114*IF(T114="",1,T114))</f>
        <v/>
      </c>
      <c r="W114" s="30" t="str">
        <f aca="false">IF(X114&lt;&gt;"OK","",V114/U114)</f>
        <v/>
      </c>
      <c r="X114" s="28" t="str">
        <f aca="false">IF(COUNTA(M114:T114)=0,"",IF(AND(O114&lt;&gt;"Long",O114&lt;&gt;"Short"),"Pick Long or Short",IF(COUNT(P114,Q114,R114,S114)&lt;4,"Add entry, initial stop, exit and size",IF(S114&lt;=0,"Size must be above 0",IF(IF(O114="Long",Q114&gt;=P114,Q114&lt;=P114),"Initial stop must be on the losing side of entry",IF(AND(T114&lt;&gt;"",N(T114)&lt;=0),"Point value must be above 0","OK"))))))</f>
        <v/>
      </c>
    </row>
    <row r="115" customFormat="false" ht="15" hidden="false" customHeight="false" outlineLevel="0" collapsed="false">
      <c r="M115" s="29"/>
      <c r="N115" s="15"/>
      <c r="O115" s="15"/>
      <c r="P115" s="16"/>
      <c r="Q115" s="16"/>
      <c r="R115" s="16"/>
      <c r="S115" s="25"/>
      <c r="T115" s="16"/>
      <c r="U115" s="26" t="str">
        <f aca="false">IF(X115&lt;&gt;"OK","",ABS(P115-Q115)*S115*IF(T115="",1,T115))</f>
        <v/>
      </c>
      <c r="V115" s="26" t="str">
        <f aca="false">IF(X115&lt;&gt;"OK","",(R115-P115)*IF(O115="Long",1,-1)*S115*IF(T115="",1,T115))</f>
        <v/>
      </c>
      <c r="W115" s="30" t="str">
        <f aca="false">IF(X115&lt;&gt;"OK","",V115/U115)</f>
        <v/>
      </c>
      <c r="X115" s="28" t="str">
        <f aca="false">IF(COUNTA(M115:T115)=0,"",IF(AND(O115&lt;&gt;"Long",O115&lt;&gt;"Short"),"Pick Long or Short",IF(COUNT(P115,Q115,R115,S115)&lt;4,"Add entry, initial stop, exit and size",IF(S115&lt;=0,"Size must be above 0",IF(IF(O115="Long",Q115&gt;=P115,Q115&lt;=P115),"Initial stop must be on the losing side of entry",IF(AND(T115&lt;&gt;"",N(T115)&lt;=0),"Point value must be above 0","OK"))))))</f>
        <v/>
      </c>
    </row>
    <row r="116" customFormat="false" ht="15" hidden="false" customHeight="false" outlineLevel="0" collapsed="false">
      <c r="M116" s="29"/>
      <c r="N116" s="15"/>
      <c r="O116" s="15"/>
      <c r="P116" s="16"/>
      <c r="Q116" s="16"/>
      <c r="R116" s="16"/>
      <c r="S116" s="25"/>
      <c r="T116" s="16"/>
      <c r="U116" s="26" t="str">
        <f aca="false">IF(X116&lt;&gt;"OK","",ABS(P116-Q116)*S116*IF(T116="",1,T116))</f>
        <v/>
      </c>
      <c r="V116" s="26" t="str">
        <f aca="false">IF(X116&lt;&gt;"OK","",(R116-P116)*IF(O116="Long",1,-1)*S116*IF(T116="",1,T116))</f>
        <v/>
      </c>
      <c r="W116" s="30" t="str">
        <f aca="false">IF(X116&lt;&gt;"OK","",V116/U116)</f>
        <v/>
      </c>
      <c r="X116" s="28" t="str">
        <f aca="false">IF(COUNTA(M116:T116)=0,"",IF(AND(O116&lt;&gt;"Long",O116&lt;&gt;"Short"),"Pick Long or Short",IF(COUNT(P116,Q116,R116,S116)&lt;4,"Add entry, initial stop, exit and size",IF(S116&lt;=0,"Size must be above 0",IF(IF(O116="Long",Q116&gt;=P116,Q116&lt;=P116),"Initial stop must be on the losing side of entry",IF(AND(T116&lt;&gt;"",N(T116)&lt;=0),"Point value must be above 0","OK"))))))</f>
        <v/>
      </c>
    </row>
    <row r="117" customFormat="false" ht="15" hidden="false" customHeight="false" outlineLevel="0" collapsed="false">
      <c r="M117" s="29"/>
      <c r="N117" s="15"/>
      <c r="O117" s="15"/>
      <c r="P117" s="16"/>
      <c r="Q117" s="16"/>
      <c r="R117" s="16"/>
      <c r="S117" s="25"/>
      <c r="T117" s="16"/>
      <c r="U117" s="26" t="str">
        <f aca="false">IF(X117&lt;&gt;"OK","",ABS(P117-Q117)*S117*IF(T117="",1,T117))</f>
        <v/>
      </c>
      <c r="V117" s="26" t="str">
        <f aca="false">IF(X117&lt;&gt;"OK","",(R117-P117)*IF(O117="Long",1,-1)*S117*IF(T117="",1,T117))</f>
        <v/>
      </c>
      <c r="W117" s="30" t="str">
        <f aca="false">IF(X117&lt;&gt;"OK","",V117/U117)</f>
        <v/>
      </c>
      <c r="X117" s="28" t="str">
        <f aca="false">IF(COUNTA(M117:T117)=0,"",IF(AND(O117&lt;&gt;"Long",O117&lt;&gt;"Short"),"Pick Long or Short",IF(COUNT(P117,Q117,R117,S117)&lt;4,"Add entry, initial stop, exit and size",IF(S117&lt;=0,"Size must be above 0",IF(IF(O117="Long",Q117&gt;=P117,Q117&lt;=P117),"Initial stop must be on the losing side of entry",IF(AND(T117&lt;&gt;"",N(T117)&lt;=0),"Point value must be above 0","OK"))))))</f>
        <v/>
      </c>
    </row>
    <row r="118" customFormat="false" ht="15" hidden="false" customHeight="false" outlineLevel="0" collapsed="false">
      <c r="M118" s="29"/>
      <c r="N118" s="15"/>
      <c r="O118" s="15"/>
      <c r="P118" s="16"/>
      <c r="Q118" s="16"/>
      <c r="R118" s="16"/>
      <c r="S118" s="25"/>
      <c r="T118" s="16"/>
      <c r="U118" s="26" t="str">
        <f aca="false">IF(X118&lt;&gt;"OK","",ABS(P118-Q118)*S118*IF(T118="",1,T118))</f>
        <v/>
      </c>
      <c r="V118" s="26" t="str">
        <f aca="false">IF(X118&lt;&gt;"OK","",(R118-P118)*IF(O118="Long",1,-1)*S118*IF(T118="",1,T118))</f>
        <v/>
      </c>
      <c r="W118" s="30" t="str">
        <f aca="false">IF(X118&lt;&gt;"OK","",V118/U118)</f>
        <v/>
      </c>
      <c r="X118" s="28" t="str">
        <f aca="false">IF(COUNTA(M118:T118)=0,"",IF(AND(O118&lt;&gt;"Long",O118&lt;&gt;"Short"),"Pick Long or Short",IF(COUNT(P118,Q118,R118,S118)&lt;4,"Add entry, initial stop, exit and size",IF(S118&lt;=0,"Size must be above 0",IF(IF(O118="Long",Q118&gt;=P118,Q118&lt;=P118),"Initial stop must be on the losing side of entry",IF(AND(T118&lt;&gt;"",N(T118)&lt;=0),"Point value must be above 0","OK"))))))</f>
        <v/>
      </c>
    </row>
    <row r="119" customFormat="false" ht="15" hidden="false" customHeight="false" outlineLevel="0" collapsed="false">
      <c r="M119" s="29"/>
      <c r="N119" s="15"/>
      <c r="O119" s="15"/>
      <c r="P119" s="16"/>
      <c r="Q119" s="16"/>
      <c r="R119" s="16"/>
      <c r="S119" s="25"/>
      <c r="T119" s="16"/>
      <c r="U119" s="26" t="str">
        <f aca="false">IF(X119&lt;&gt;"OK","",ABS(P119-Q119)*S119*IF(T119="",1,T119))</f>
        <v/>
      </c>
      <c r="V119" s="26" t="str">
        <f aca="false">IF(X119&lt;&gt;"OK","",(R119-P119)*IF(O119="Long",1,-1)*S119*IF(T119="",1,T119))</f>
        <v/>
      </c>
      <c r="W119" s="30" t="str">
        <f aca="false">IF(X119&lt;&gt;"OK","",V119/U119)</f>
        <v/>
      </c>
      <c r="X119" s="28" t="str">
        <f aca="false">IF(COUNTA(M119:T119)=0,"",IF(AND(O119&lt;&gt;"Long",O119&lt;&gt;"Short"),"Pick Long or Short",IF(COUNT(P119,Q119,R119,S119)&lt;4,"Add entry, initial stop, exit and size",IF(S119&lt;=0,"Size must be above 0",IF(IF(O119="Long",Q119&gt;=P119,Q119&lt;=P119),"Initial stop must be on the losing side of entry",IF(AND(T119&lt;&gt;"",N(T119)&lt;=0),"Point value must be above 0","OK"))))))</f>
        <v/>
      </c>
    </row>
    <row r="120" customFormat="false" ht="15" hidden="false" customHeight="false" outlineLevel="0" collapsed="false">
      <c r="M120" s="29"/>
      <c r="N120" s="15"/>
      <c r="O120" s="15"/>
      <c r="P120" s="16"/>
      <c r="Q120" s="16"/>
      <c r="R120" s="16"/>
      <c r="S120" s="25"/>
      <c r="T120" s="16"/>
      <c r="U120" s="26" t="str">
        <f aca="false">IF(X120&lt;&gt;"OK","",ABS(P120-Q120)*S120*IF(T120="",1,T120))</f>
        <v/>
      </c>
      <c r="V120" s="26" t="str">
        <f aca="false">IF(X120&lt;&gt;"OK","",(R120-P120)*IF(O120="Long",1,-1)*S120*IF(T120="",1,T120))</f>
        <v/>
      </c>
      <c r="W120" s="30" t="str">
        <f aca="false">IF(X120&lt;&gt;"OK","",V120/U120)</f>
        <v/>
      </c>
      <c r="X120" s="28" t="str">
        <f aca="false">IF(COUNTA(M120:T120)=0,"",IF(AND(O120&lt;&gt;"Long",O120&lt;&gt;"Short"),"Pick Long or Short",IF(COUNT(P120,Q120,R120,S120)&lt;4,"Add entry, initial stop, exit and size",IF(S120&lt;=0,"Size must be above 0",IF(IF(O120="Long",Q120&gt;=P120,Q120&lt;=P120),"Initial stop must be on the losing side of entry",IF(AND(T120&lt;&gt;"",N(T120)&lt;=0),"Point value must be above 0","OK"))))))</f>
        <v/>
      </c>
    </row>
    <row r="121" customFormat="false" ht="15" hidden="false" customHeight="false" outlineLevel="0" collapsed="false">
      <c r="M121" s="29"/>
      <c r="N121" s="15"/>
      <c r="O121" s="15"/>
      <c r="P121" s="16"/>
      <c r="Q121" s="16"/>
      <c r="R121" s="16"/>
      <c r="S121" s="25"/>
      <c r="T121" s="16"/>
      <c r="U121" s="26" t="str">
        <f aca="false">IF(X121&lt;&gt;"OK","",ABS(P121-Q121)*S121*IF(T121="",1,T121))</f>
        <v/>
      </c>
      <c r="V121" s="26" t="str">
        <f aca="false">IF(X121&lt;&gt;"OK","",(R121-P121)*IF(O121="Long",1,-1)*S121*IF(T121="",1,T121))</f>
        <v/>
      </c>
      <c r="W121" s="30" t="str">
        <f aca="false">IF(X121&lt;&gt;"OK","",V121/U121)</f>
        <v/>
      </c>
      <c r="X121" s="28" t="str">
        <f aca="false">IF(COUNTA(M121:T121)=0,"",IF(AND(O121&lt;&gt;"Long",O121&lt;&gt;"Short"),"Pick Long or Short",IF(COUNT(P121,Q121,R121,S121)&lt;4,"Add entry, initial stop, exit and size",IF(S121&lt;=0,"Size must be above 0",IF(IF(O121="Long",Q121&gt;=P121,Q121&lt;=P121),"Initial stop must be on the losing side of entry",IF(AND(T121&lt;&gt;"",N(T121)&lt;=0),"Point value must be above 0","OK"))))))</f>
        <v/>
      </c>
    </row>
    <row r="122" customFormat="false" ht="15" hidden="false" customHeight="false" outlineLevel="0" collapsed="false">
      <c r="M122" s="29"/>
      <c r="N122" s="15"/>
      <c r="O122" s="15"/>
      <c r="P122" s="16"/>
      <c r="Q122" s="16"/>
      <c r="R122" s="16"/>
      <c r="S122" s="25"/>
      <c r="T122" s="16"/>
      <c r="U122" s="26" t="str">
        <f aca="false">IF(X122&lt;&gt;"OK","",ABS(P122-Q122)*S122*IF(T122="",1,T122))</f>
        <v/>
      </c>
      <c r="V122" s="26" t="str">
        <f aca="false">IF(X122&lt;&gt;"OK","",(R122-P122)*IF(O122="Long",1,-1)*S122*IF(T122="",1,T122))</f>
        <v/>
      </c>
      <c r="W122" s="30" t="str">
        <f aca="false">IF(X122&lt;&gt;"OK","",V122/U122)</f>
        <v/>
      </c>
      <c r="X122" s="28" t="str">
        <f aca="false">IF(COUNTA(M122:T122)=0,"",IF(AND(O122&lt;&gt;"Long",O122&lt;&gt;"Short"),"Pick Long or Short",IF(COUNT(P122,Q122,R122,S122)&lt;4,"Add entry, initial stop, exit and size",IF(S122&lt;=0,"Size must be above 0",IF(IF(O122="Long",Q122&gt;=P122,Q122&lt;=P122),"Initial stop must be on the losing side of entry",IF(AND(T122&lt;&gt;"",N(T122)&lt;=0),"Point value must be above 0","OK"))))))</f>
        <v/>
      </c>
    </row>
    <row r="123" customFormat="false" ht="15" hidden="false" customHeight="false" outlineLevel="0" collapsed="false">
      <c r="M123" s="29"/>
      <c r="N123" s="15"/>
      <c r="O123" s="15"/>
      <c r="P123" s="16"/>
      <c r="Q123" s="16"/>
      <c r="R123" s="16"/>
      <c r="S123" s="25"/>
      <c r="T123" s="16"/>
      <c r="U123" s="26" t="str">
        <f aca="false">IF(X123&lt;&gt;"OK","",ABS(P123-Q123)*S123*IF(T123="",1,T123))</f>
        <v/>
      </c>
      <c r="V123" s="26" t="str">
        <f aca="false">IF(X123&lt;&gt;"OK","",(R123-P123)*IF(O123="Long",1,-1)*S123*IF(T123="",1,T123))</f>
        <v/>
      </c>
      <c r="W123" s="30" t="str">
        <f aca="false">IF(X123&lt;&gt;"OK","",V123/U123)</f>
        <v/>
      </c>
      <c r="X123" s="28" t="str">
        <f aca="false">IF(COUNTA(M123:T123)=0,"",IF(AND(O123&lt;&gt;"Long",O123&lt;&gt;"Short"),"Pick Long or Short",IF(COUNT(P123,Q123,R123,S123)&lt;4,"Add entry, initial stop, exit and size",IF(S123&lt;=0,"Size must be above 0",IF(IF(O123="Long",Q123&gt;=P123,Q123&lt;=P123),"Initial stop must be on the losing side of entry",IF(AND(T123&lt;&gt;"",N(T123)&lt;=0),"Point value must be above 0","OK"))))))</f>
        <v/>
      </c>
    </row>
    <row r="124" customFormat="false" ht="15" hidden="false" customHeight="false" outlineLevel="0" collapsed="false">
      <c r="M124" s="29"/>
      <c r="N124" s="15"/>
      <c r="O124" s="15"/>
      <c r="P124" s="16"/>
      <c r="Q124" s="16"/>
      <c r="R124" s="16"/>
      <c r="S124" s="25"/>
      <c r="T124" s="16"/>
      <c r="U124" s="26" t="str">
        <f aca="false">IF(X124&lt;&gt;"OK","",ABS(P124-Q124)*S124*IF(T124="",1,T124))</f>
        <v/>
      </c>
      <c r="V124" s="26" t="str">
        <f aca="false">IF(X124&lt;&gt;"OK","",(R124-P124)*IF(O124="Long",1,-1)*S124*IF(T124="",1,T124))</f>
        <v/>
      </c>
      <c r="W124" s="30" t="str">
        <f aca="false">IF(X124&lt;&gt;"OK","",V124/U124)</f>
        <v/>
      </c>
      <c r="X124" s="28" t="str">
        <f aca="false">IF(COUNTA(M124:T124)=0,"",IF(AND(O124&lt;&gt;"Long",O124&lt;&gt;"Short"),"Pick Long or Short",IF(COUNT(P124,Q124,R124,S124)&lt;4,"Add entry, initial stop, exit and size",IF(S124&lt;=0,"Size must be above 0",IF(IF(O124="Long",Q124&gt;=P124,Q124&lt;=P124),"Initial stop must be on the losing side of entry",IF(AND(T124&lt;&gt;"",N(T124)&lt;=0),"Point value must be above 0","OK"))))))</f>
        <v/>
      </c>
    </row>
    <row r="125" customFormat="false" ht="15" hidden="false" customHeight="false" outlineLevel="0" collapsed="false">
      <c r="M125" s="29"/>
      <c r="N125" s="15"/>
      <c r="O125" s="15"/>
      <c r="P125" s="16"/>
      <c r="Q125" s="16"/>
      <c r="R125" s="16"/>
      <c r="S125" s="25"/>
      <c r="T125" s="16"/>
      <c r="U125" s="26" t="str">
        <f aca="false">IF(X125&lt;&gt;"OK","",ABS(P125-Q125)*S125*IF(T125="",1,T125))</f>
        <v/>
      </c>
      <c r="V125" s="26" t="str">
        <f aca="false">IF(X125&lt;&gt;"OK","",(R125-P125)*IF(O125="Long",1,-1)*S125*IF(T125="",1,T125))</f>
        <v/>
      </c>
      <c r="W125" s="30" t="str">
        <f aca="false">IF(X125&lt;&gt;"OK","",V125/U125)</f>
        <v/>
      </c>
      <c r="X125" s="28" t="str">
        <f aca="false">IF(COUNTA(M125:T125)=0,"",IF(AND(O125&lt;&gt;"Long",O125&lt;&gt;"Short"),"Pick Long or Short",IF(COUNT(P125,Q125,R125,S125)&lt;4,"Add entry, initial stop, exit and size",IF(S125&lt;=0,"Size must be above 0",IF(IF(O125="Long",Q125&gt;=P125,Q125&lt;=P125),"Initial stop must be on the losing side of entry",IF(AND(T125&lt;&gt;"",N(T125)&lt;=0),"Point value must be above 0","OK"))))))</f>
        <v/>
      </c>
    </row>
    <row r="126" customFormat="false" ht="15" hidden="false" customHeight="false" outlineLevel="0" collapsed="false">
      <c r="M126" s="29"/>
      <c r="N126" s="15"/>
      <c r="O126" s="15"/>
      <c r="P126" s="16"/>
      <c r="Q126" s="16"/>
      <c r="R126" s="16"/>
      <c r="S126" s="25"/>
      <c r="T126" s="16"/>
      <c r="U126" s="26" t="str">
        <f aca="false">IF(X126&lt;&gt;"OK","",ABS(P126-Q126)*S126*IF(T126="",1,T126))</f>
        <v/>
      </c>
      <c r="V126" s="26" t="str">
        <f aca="false">IF(X126&lt;&gt;"OK","",(R126-P126)*IF(O126="Long",1,-1)*S126*IF(T126="",1,T126))</f>
        <v/>
      </c>
      <c r="W126" s="30" t="str">
        <f aca="false">IF(X126&lt;&gt;"OK","",V126/U126)</f>
        <v/>
      </c>
      <c r="X126" s="28" t="str">
        <f aca="false">IF(COUNTA(M126:T126)=0,"",IF(AND(O126&lt;&gt;"Long",O126&lt;&gt;"Short"),"Pick Long or Short",IF(COUNT(P126,Q126,R126,S126)&lt;4,"Add entry, initial stop, exit and size",IF(S126&lt;=0,"Size must be above 0",IF(IF(O126="Long",Q126&gt;=P126,Q126&lt;=P126),"Initial stop must be on the losing side of entry",IF(AND(T126&lt;&gt;"",N(T126)&lt;=0),"Point value must be above 0","OK"))))))</f>
        <v/>
      </c>
    </row>
    <row r="127" customFormat="false" ht="15" hidden="false" customHeight="false" outlineLevel="0" collapsed="false">
      <c r="M127" s="29"/>
      <c r="N127" s="15"/>
      <c r="O127" s="15"/>
      <c r="P127" s="16"/>
      <c r="Q127" s="16"/>
      <c r="R127" s="16"/>
      <c r="S127" s="25"/>
      <c r="T127" s="16"/>
      <c r="U127" s="26" t="str">
        <f aca="false">IF(X127&lt;&gt;"OK","",ABS(P127-Q127)*S127*IF(T127="",1,T127))</f>
        <v/>
      </c>
      <c r="V127" s="26" t="str">
        <f aca="false">IF(X127&lt;&gt;"OK","",(R127-P127)*IF(O127="Long",1,-1)*S127*IF(T127="",1,T127))</f>
        <v/>
      </c>
      <c r="W127" s="30" t="str">
        <f aca="false">IF(X127&lt;&gt;"OK","",V127/U127)</f>
        <v/>
      </c>
      <c r="X127" s="28" t="str">
        <f aca="false">IF(COUNTA(M127:T127)=0,"",IF(AND(O127&lt;&gt;"Long",O127&lt;&gt;"Short"),"Pick Long or Short",IF(COUNT(P127,Q127,R127,S127)&lt;4,"Add entry, initial stop, exit and size",IF(S127&lt;=0,"Size must be above 0",IF(IF(O127="Long",Q127&gt;=P127,Q127&lt;=P127),"Initial stop must be on the losing side of entry",IF(AND(T127&lt;&gt;"",N(T127)&lt;=0),"Point value must be above 0","OK"))))))</f>
        <v/>
      </c>
    </row>
    <row r="128" customFormat="false" ht="15" hidden="false" customHeight="false" outlineLevel="0" collapsed="false">
      <c r="M128" s="29"/>
      <c r="N128" s="15"/>
      <c r="O128" s="15"/>
      <c r="P128" s="16"/>
      <c r="Q128" s="16"/>
      <c r="R128" s="16"/>
      <c r="S128" s="25"/>
      <c r="T128" s="16"/>
      <c r="U128" s="26" t="str">
        <f aca="false">IF(X128&lt;&gt;"OK","",ABS(P128-Q128)*S128*IF(T128="",1,T128))</f>
        <v/>
      </c>
      <c r="V128" s="26" t="str">
        <f aca="false">IF(X128&lt;&gt;"OK","",(R128-P128)*IF(O128="Long",1,-1)*S128*IF(T128="",1,T128))</f>
        <v/>
      </c>
      <c r="W128" s="30" t="str">
        <f aca="false">IF(X128&lt;&gt;"OK","",V128/U128)</f>
        <v/>
      </c>
      <c r="X128" s="28" t="str">
        <f aca="false">IF(COUNTA(M128:T128)=0,"",IF(AND(O128&lt;&gt;"Long",O128&lt;&gt;"Short"),"Pick Long or Short",IF(COUNT(P128,Q128,R128,S128)&lt;4,"Add entry, initial stop, exit and size",IF(S128&lt;=0,"Size must be above 0",IF(IF(O128="Long",Q128&gt;=P128,Q128&lt;=P128),"Initial stop must be on the losing side of entry",IF(AND(T128&lt;&gt;"",N(T128)&lt;=0),"Point value must be above 0","OK"))))))</f>
        <v/>
      </c>
    </row>
    <row r="129" customFormat="false" ht="15" hidden="false" customHeight="false" outlineLevel="0" collapsed="false">
      <c r="M129" s="29"/>
      <c r="N129" s="15"/>
      <c r="O129" s="15"/>
      <c r="P129" s="16"/>
      <c r="Q129" s="16"/>
      <c r="R129" s="16"/>
      <c r="S129" s="25"/>
      <c r="T129" s="16"/>
      <c r="U129" s="26" t="str">
        <f aca="false">IF(X129&lt;&gt;"OK","",ABS(P129-Q129)*S129*IF(T129="",1,T129))</f>
        <v/>
      </c>
      <c r="V129" s="26" t="str">
        <f aca="false">IF(X129&lt;&gt;"OK","",(R129-P129)*IF(O129="Long",1,-1)*S129*IF(T129="",1,T129))</f>
        <v/>
      </c>
      <c r="W129" s="30" t="str">
        <f aca="false">IF(X129&lt;&gt;"OK","",V129/U129)</f>
        <v/>
      </c>
      <c r="X129" s="28" t="str">
        <f aca="false">IF(COUNTA(M129:T129)=0,"",IF(AND(O129&lt;&gt;"Long",O129&lt;&gt;"Short"),"Pick Long or Short",IF(COUNT(P129,Q129,R129,S129)&lt;4,"Add entry, initial stop, exit and size",IF(S129&lt;=0,"Size must be above 0",IF(IF(O129="Long",Q129&gt;=P129,Q129&lt;=P129),"Initial stop must be on the losing side of entry",IF(AND(T129&lt;&gt;"",N(T129)&lt;=0),"Point value must be above 0","OK"))))))</f>
        <v/>
      </c>
    </row>
    <row r="130" customFormat="false" ht="15" hidden="false" customHeight="false" outlineLevel="0" collapsed="false">
      <c r="M130" s="29"/>
      <c r="N130" s="15"/>
      <c r="O130" s="15"/>
      <c r="P130" s="16"/>
      <c r="Q130" s="16"/>
      <c r="R130" s="16"/>
      <c r="S130" s="25"/>
      <c r="T130" s="16"/>
      <c r="U130" s="26" t="str">
        <f aca="false">IF(X130&lt;&gt;"OK","",ABS(P130-Q130)*S130*IF(T130="",1,T130))</f>
        <v/>
      </c>
      <c r="V130" s="26" t="str">
        <f aca="false">IF(X130&lt;&gt;"OK","",(R130-P130)*IF(O130="Long",1,-1)*S130*IF(T130="",1,T130))</f>
        <v/>
      </c>
      <c r="W130" s="30" t="str">
        <f aca="false">IF(X130&lt;&gt;"OK","",V130/U130)</f>
        <v/>
      </c>
      <c r="X130" s="28" t="str">
        <f aca="false">IF(COUNTA(M130:T130)=0,"",IF(AND(O130&lt;&gt;"Long",O130&lt;&gt;"Short"),"Pick Long or Short",IF(COUNT(P130,Q130,R130,S130)&lt;4,"Add entry, initial stop, exit and size",IF(S130&lt;=0,"Size must be above 0",IF(IF(O130="Long",Q130&gt;=P130,Q130&lt;=P130),"Initial stop must be on the losing side of entry",IF(AND(T130&lt;&gt;"",N(T130)&lt;=0),"Point value must be above 0","OK"))))))</f>
        <v/>
      </c>
    </row>
    <row r="131" customFormat="false" ht="15" hidden="false" customHeight="false" outlineLevel="0" collapsed="false">
      <c r="M131" s="29"/>
      <c r="N131" s="15"/>
      <c r="O131" s="15"/>
      <c r="P131" s="16"/>
      <c r="Q131" s="16"/>
      <c r="R131" s="16"/>
      <c r="S131" s="25"/>
      <c r="T131" s="16"/>
      <c r="U131" s="26" t="str">
        <f aca="false">IF(X131&lt;&gt;"OK","",ABS(P131-Q131)*S131*IF(T131="",1,T131))</f>
        <v/>
      </c>
      <c r="V131" s="26" t="str">
        <f aca="false">IF(X131&lt;&gt;"OK","",(R131-P131)*IF(O131="Long",1,-1)*S131*IF(T131="",1,T131))</f>
        <v/>
      </c>
      <c r="W131" s="30" t="str">
        <f aca="false">IF(X131&lt;&gt;"OK","",V131/U131)</f>
        <v/>
      </c>
      <c r="X131" s="28" t="str">
        <f aca="false">IF(COUNTA(M131:T131)=0,"",IF(AND(O131&lt;&gt;"Long",O131&lt;&gt;"Short"),"Pick Long or Short",IF(COUNT(P131,Q131,R131,S131)&lt;4,"Add entry, initial stop, exit and size",IF(S131&lt;=0,"Size must be above 0",IF(IF(O131="Long",Q131&gt;=P131,Q131&lt;=P131),"Initial stop must be on the losing side of entry",IF(AND(T131&lt;&gt;"",N(T131)&lt;=0),"Point value must be above 0","OK"))))))</f>
        <v/>
      </c>
    </row>
    <row r="132" customFormat="false" ht="15" hidden="false" customHeight="false" outlineLevel="0" collapsed="false">
      <c r="M132" s="29"/>
      <c r="N132" s="15"/>
      <c r="O132" s="15"/>
      <c r="P132" s="16"/>
      <c r="Q132" s="16"/>
      <c r="R132" s="16"/>
      <c r="S132" s="25"/>
      <c r="T132" s="16"/>
      <c r="U132" s="26" t="str">
        <f aca="false">IF(X132&lt;&gt;"OK","",ABS(P132-Q132)*S132*IF(T132="",1,T132))</f>
        <v/>
      </c>
      <c r="V132" s="26" t="str">
        <f aca="false">IF(X132&lt;&gt;"OK","",(R132-P132)*IF(O132="Long",1,-1)*S132*IF(T132="",1,T132))</f>
        <v/>
      </c>
      <c r="W132" s="30" t="str">
        <f aca="false">IF(X132&lt;&gt;"OK","",V132/U132)</f>
        <v/>
      </c>
      <c r="X132" s="28" t="str">
        <f aca="false">IF(COUNTA(M132:T132)=0,"",IF(AND(O132&lt;&gt;"Long",O132&lt;&gt;"Short"),"Pick Long or Short",IF(COUNT(P132,Q132,R132,S132)&lt;4,"Add entry, initial stop, exit and size",IF(S132&lt;=0,"Size must be above 0",IF(IF(O132="Long",Q132&gt;=P132,Q132&lt;=P132),"Initial stop must be on the losing side of entry",IF(AND(T132&lt;&gt;"",N(T132)&lt;=0),"Point value must be above 0","OK"))))))</f>
        <v/>
      </c>
    </row>
    <row r="133" customFormat="false" ht="15" hidden="false" customHeight="false" outlineLevel="0" collapsed="false">
      <c r="M133" s="29"/>
      <c r="N133" s="15"/>
      <c r="O133" s="15"/>
      <c r="P133" s="16"/>
      <c r="Q133" s="16"/>
      <c r="R133" s="16"/>
      <c r="S133" s="25"/>
      <c r="T133" s="16"/>
      <c r="U133" s="26" t="str">
        <f aca="false">IF(X133&lt;&gt;"OK","",ABS(P133-Q133)*S133*IF(T133="",1,T133))</f>
        <v/>
      </c>
      <c r="V133" s="26" t="str">
        <f aca="false">IF(X133&lt;&gt;"OK","",(R133-P133)*IF(O133="Long",1,-1)*S133*IF(T133="",1,T133))</f>
        <v/>
      </c>
      <c r="W133" s="30" t="str">
        <f aca="false">IF(X133&lt;&gt;"OK","",V133/U133)</f>
        <v/>
      </c>
      <c r="X133" s="28" t="str">
        <f aca="false">IF(COUNTA(M133:T133)=0,"",IF(AND(O133&lt;&gt;"Long",O133&lt;&gt;"Short"),"Pick Long or Short",IF(COUNT(P133,Q133,R133,S133)&lt;4,"Add entry, initial stop, exit and size",IF(S133&lt;=0,"Size must be above 0",IF(IF(O133="Long",Q133&gt;=P133,Q133&lt;=P133),"Initial stop must be on the losing side of entry",IF(AND(T133&lt;&gt;"",N(T133)&lt;=0),"Point value must be above 0","OK"))))))</f>
        <v/>
      </c>
    </row>
    <row r="134" customFormat="false" ht="15" hidden="false" customHeight="false" outlineLevel="0" collapsed="false">
      <c r="M134" s="29"/>
      <c r="N134" s="15"/>
      <c r="O134" s="15"/>
      <c r="P134" s="16"/>
      <c r="Q134" s="16"/>
      <c r="R134" s="16"/>
      <c r="S134" s="25"/>
      <c r="T134" s="16"/>
      <c r="U134" s="26" t="str">
        <f aca="false">IF(X134&lt;&gt;"OK","",ABS(P134-Q134)*S134*IF(T134="",1,T134))</f>
        <v/>
      </c>
      <c r="V134" s="26" t="str">
        <f aca="false">IF(X134&lt;&gt;"OK","",(R134-P134)*IF(O134="Long",1,-1)*S134*IF(T134="",1,T134))</f>
        <v/>
      </c>
      <c r="W134" s="30" t="str">
        <f aca="false">IF(X134&lt;&gt;"OK","",V134/U134)</f>
        <v/>
      </c>
      <c r="X134" s="28" t="str">
        <f aca="false">IF(COUNTA(M134:T134)=0,"",IF(AND(O134&lt;&gt;"Long",O134&lt;&gt;"Short"),"Pick Long or Short",IF(COUNT(P134,Q134,R134,S134)&lt;4,"Add entry, initial stop, exit and size",IF(S134&lt;=0,"Size must be above 0",IF(IF(O134="Long",Q134&gt;=P134,Q134&lt;=P134),"Initial stop must be on the losing side of entry",IF(AND(T134&lt;&gt;"",N(T134)&lt;=0),"Point value must be above 0","OK"))))))</f>
        <v/>
      </c>
    </row>
    <row r="135" customFormat="false" ht="15" hidden="false" customHeight="false" outlineLevel="0" collapsed="false">
      <c r="M135" s="29"/>
      <c r="N135" s="15"/>
      <c r="O135" s="15"/>
      <c r="P135" s="16"/>
      <c r="Q135" s="16"/>
      <c r="R135" s="16"/>
      <c r="S135" s="25"/>
      <c r="T135" s="16"/>
      <c r="U135" s="26" t="str">
        <f aca="false">IF(X135&lt;&gt;"OK","",ABS(P135-Q135)*S135*IF(T135="",1,T135))</f>
        <v/>
      </c>
      <c r="V135" s="26" t="str">
        <f aca="false">IF(X135&lt;&gt;"OK","",(R135-P135)*IF(O135="Long",1,-1)*S135*IF(T135="",1,T135))</f>
        <v/>
      </c>
      <c r="W135" s="30" t="str">
        <f aca="false">IF(X135&lt;&gt;"OK","",V135/U135)</f>
        <v/>
      </c>
      <c r="X135" s="28" t="str">
        <f aca="false">IF(COUNTA(M135:T135)=0,"",IF(AND(O135&lt;&gt;"Long",O135&lt;&gt;"Short"),"Pick Long or Short",IF(COUNT(P135,Q135,R135,S135)&lt;4,"Add entry, initial stop, exit and size",IF(S135&lt;=0,"Size must be above 0",IF(IF(O135="Long",Q135&gt;=P135,Q135&lt;=P135),"Initial stop must be on the losing side of entry",IF(AND(T135&lt;&gt;"",N(T135)&lt;=0),"Point value must be above 0","OK"))))))</f>
        <v/>
      </c>
    </row>
    <row r="136" customFormat="false" ht="15" hidden="false" customHeight="false" outlineLevel="0" collapsed="false">
      <c r="M136" s="29"/>
      <c r="N136" s="15"/>
      <c r="O136" s="15"/>
      <c r="P136" s="16"/>
      <c r="Q136" s="16"/>
      <c r="R136" s="16"/>
      <c r="S136" s="25"/>
      <c r="T136" s="16"/>
      <c r="U136" s="26" t="str">
        <f aca="false">IF(X136&lt;&gt;"OK","",ABS(P136-Q136)*S136*IF(T136="",1,T136))</f>
        <v/>
      </c>
      <c r="V136" s="26" t="str">
        <f aca="false">IF(X136&lt;&gt;"OK","",(R136-P136)*IF(O136="Long",1,-1)*S136*IF(T136="",1,T136))</f>
        <v/>
      </c>
      <c r="W136" s="30" t="str">
        <f aca="false">IF(X136&lt;&gt;"OK","",V136/U136)</f>
        <v/>
      </c>
      <c r="X136" s="28" t="str">
        <f aca="false">IF(COUNTA(M136:T136)=0,"",IF(AND(O136&lt;&gt;"Long",O136&lt;&gt;"Short"),"Pick Long or Short",IF(COUNT(P136,Q136,R136,S136)&lt;4,"Add entry, initial stop, exit and size",IF(S136&lt;=0,"Size must be above 0",IF(IF(O136="Long",Q136&gt;=P136,Q136&lt;=P136),"Initial stop must be on the losing side of entry",IF(AND(T136&lt;&gt;"",N(T136)&lt;=0),"Point value must be above 0","OK"))))))</f>
        <v/>
      </c>
    </row>
    <row r="137" customFormat="false" ht="15" hidden="false" customHeight="false" outlineLevel="0" collapsed="false">
      <c r="M137" s="29"/>
      <c r="N137" s="15"/>
      <c r="O137" s="15"/>
      <c r="P137" s="16"/>
      <c r="Q137" s="16"/>
      <c r="R137" s="16"/>
      <c r="S137" s="25"/>
      <c r="T137" s="16"/>
      <c r="U137" s="26" t="str">
        <f aca="false">IF(X137&lt;&gt;"OK","",ABS(P137-Q137)*S137*IF(T137="",1,T137))</f>
        <v/>
      </c>
      <c r="V137" s="26" t="str">
        <f aca="false">IF(X137&lt;&gt;"OK","",(R137-P137)*IF(O137="Long",1,-1)*S137*IF(T137="",1,T137))</f>
        <v/>
      </c>
      <c r="W137" s="30" t="str">
        <f aca="false">IF(X137&lt;&gt;"OK","",V137/U137)</f>
        <v/>
      </c>
      <c r="X137" s="28" t="str">
        <f aca="false">IF(COUNTA(M137:T137)=0,"",IF(AND(O137&lt;&gt;"Long",O137&lt;&gt;"Short"),"Pick Long or Short",IF(COUNT(P137,Q137,R137,S137)&lt;4,"Add entry, initial stop, exit and size",IF(S137&lt;=0,"Size must be above 0",IF(IF(O137="Long",Q137&gt;=P137,Q137&lt;=P137),"Initial stop must be on the losing side of entry",IF(AND(T137&lt;&gt;"",N(T137)&lt;=0),"Point value must be above 0","OK"))))))</f>
        <v/>
      </c>
    </row>
    <row r="138" customFormat="false" ht="15" hidden="false" customHeight="false" outlineLevel="0" collapsed="false">
      <c r="M138" s="29"/>
      <c r="N138" s="15"/>
      <c r="O138" s="15"/>
      <c r="P138" s="16"/>
      <c r="Q138" s="16"/>
      <c r="R138" s="16"/>
      <c r="S138" s="25"/>
      <c r="T138" s="16"/>
      <c r="U138" s="26" t="str">
        <f aca="false">IF(X138&lt;&gt;"OK","",ABS(P138-Q138)*S138*IF(T138="",1,T138))</f>
        <v/>
      </c>
      <c r="V138" s="26" t="str">
        <f aca="false">IF(X138&lt;&gt;"OK","",(R138-P138)*IF(O138="Long",1,-1)*S138*IF(T138="",1,T138))</f>
        <v/>
      </c>
      <c r="W138" s="30" t="str">
        <f aca="false">IF(X138&lt;&gt;"OK","",V138/U138)</f>
        <v/>
      </c>
      <c r="X138" s="28" t="str">
        <f aca="false">IF(COUNTA(M138:T138)=0,"",IF(AND(O138&lt;&gt;"Long",O138&lt;&gt;"Short"),"Pick Long or Short",IF(COUNT(P138,Q138,R138,S138)&lt;4,"Add entry, initial stop, exit and size",IF(S138&lt;=0,"Size must be above 0",IF(IF(O138="Long",Q138&gt;=P138,Q138&lt;=P138),"Initial stop must be on the losing side of entry",IF(AND(T138&lt;&gt;"",N(T138)&lt;=0),"Point value must be above 0","OK"))))))</f>
        <v/>
      </c>
    </row>
    <row r="139" customFormat="false" ht="15" hidden="false" customHeight="false" outlineLevel="0" collapsed="false">
      <c r="M139" s="29"/>
      <c r="N139" s="15"/>
      <c r="O139" s="15"/>
      <c r="P139" s="16"/>
      <c r="Q139" s="16"/>
      <c r="R139" s="16"/>
      <c r="S139" s="25"/>
      <c r="T139" s="16"/>
      <c r="U139" s="26" t="str">
        <f aca="false">IF(X139&lt;&gt;"OK","",ABS(P139-Q139)*S139*IF(T139="",1,T139))</f>
        <v/>
      </c>
      <c r="V139" s="26" t="str">
        <f aca="false">IF(X139&lt;&gt;"OK","",(R139-P139)*IF(O139="Long",1,-1)*S139*IF(T139="",1,T139))</f>
        <v/>
      </c>
      <c r="W139" s="30" t="str">
        <f aca="false">IF(X139&lt;&gt;"OK","",V139/U139)</f>
        <v/>
      </c>
      <c r="X139" s="28" t="str">
        <f aca="false">IF(COUNTA(M139:T139)=0,"",IF(AND(O139&lt;&gt;"Long",O139&lt;&gt;"Short"),"Pick Long or Short",IF(COUNT(P139,Q139,R139,S139)&lt;4,"Add entry, initial stop, exit and size",IF(S139&lt;=0,"Size must be above 0",IF(IF(O139="Long",Q139&gt;=P139,Q139&lt;=P139),"Initial stop must be on the losing side of entry",IF(AND(T139&lt;&gt;"",N(T139)&lt;=0),"Point value must be above 0","OK"))))))</f>
        <v/>
      </c>
    </row>
    <row r="140" customFormat="false" ht="15" hidden="false" customHeight="false" outlineLevel="0" collapsed="false">
      <c r="M140" s="29"/>
      <c r="N140" s="15"/>
      <c r="O140" s="15"/>
      <c r="P140" s="16"/>
      <c r="Q140" s="16"/>
      <c r="R140" s="16"/>
      <c r="S140" s="25"/>
      <c r="T140" s="16"/>
      <c r="U140" s="26" t="str">
        <f aca="false">IF(X140&lt;&gt;"OK","",ABS(P140-Q140)*S140*IF(T140="",1,T140))</f>
        <v/>
      </c>
      <c r="V140" s="26" t="str">
        <f aca="false">IF(X140&lt;&gt;"OK","",(R140-P140)*IF(O140="Long",1,-1)*S140*IF(T140="",1,T140))</f>
        <v/>
      </c>
      <c r="W140" s="30" t="str">
        <f aca="false">IF(X140&lt;&gt;"OK","",V140/U140)</f>
        <v/>
      </c>
      <c r="X140" s="28" t="str">
        <f aca="false">IF(COUNTA(M140:T140)=0,"",IF(AND(O140&lt;&gt;"Long",O140&lt;&gt;"Short"),"Pick Long or Short",IF(COUNT(P140,Q140,R140,S140)&lt;4,"Add entry, initial stop, exit and size",IF(S140&lt;=0,"Size must be above 0",IF(IF(O140="Long",Q140&gt;=P140,Q140&lt;=P140),"Initial stop must be on the losing side of entry",IF(AND(T140&lt;&gt;"",N(T140)&lt;=0),"Point value must be above 0","OK"))))))</f>
        <v/>
      </c>
    </row>
    <row r="141" customFormat="false" ht="15" hidden="false" customHeight="false" outlineLevel="0" collapsed="false">
      <c r="M141" s="29"/>
      <c r="N141" s="15"/>
      <c r="O141" s="15"/>
      <c r="P141" s="16"/>
      <c r="Q141" s="16"/>
      <c r="R141" s="16"/>
      <c r="S141" s="25"/>
      <c r="T141" s="16"/>
      <c r="U141" s="26" t="str">
        <f aca="false">IF(X141&lt;&gt;"OK","",ABS(P141-Q141)*S141*IF(T141="",1,T141))</f>
        <v/>
      </c>
      <c r="V141" s="26" t="str">
        <f aca="false">IF(X141&lt;&gt;"OK","",(R141-P141)*IF(O141="Long",1,-1)*S141*IF(T141="",1,T141))</f>
        <v/>
      </c>
      <c r="W141" s="30" t="str">
        <f aca="false">IF(X141&lt;&gt;"OK","",V141/U141)</f>
        <v/>
      </c>
      <c r="X141" s="28" t="str">
        <f aca="false">IF(COUNTA(M141:T141)=0,"",IF(AND(O141&lt;&gt;"Long",O141&lt;&gt;"Short"),"Pick Long or Short",IF(COUNT(P141,Q141,R141,S141)&lt;4,"Add entry, initial stop, exit and size",IF(S141&lt;=0,"Size must be above 0",IF(IF(O141="Long",Q141&gt;=P141,Q141&lt;=P141),"Initial stop must be on the losing side of entry",IF(AND(T141&lt;&gt;"",N(T141)&lt;=0),"Point value must be above 0","OK"))))))</f>
        <v/>
      </c>
    </row>
    <row r="142" customFormat="false" ht="15" hidden="false" customHeight="false" outlineLevel="0" collapsed="false">
      <c r="M142" s="29"/>
      <c r="N142" s="15"/>
      <c r="O142" s="15"/>
      <c r="P142" s="16"/>
      <c r="Q142" s="16"/>
      <c r="R142" s="16"/>
      <c r="S142" s="25"/>
      <c r="T142" s="16"/>
      <c r="U142" s="26" t="str">
        <f aca="false">IF(X142&lt;&gt;"OK","",ABS(P142-Q142)*S142*IF(T142="",1,T142))</f>
        <v/>
      </c>
      <c r="V142" s="26" t="str">
        <f aca="false">IF(X142&lt;&gt;"OK","",(R142-P142)*IF(O142="Long",1,-1)*S142*IF(T142="",1,T142))</f>
        <v/>
      </c>
      <c r="W142" s="30" t="str">
        <f aca="false">IF(X142&lt;&gt;"OK","",V142/U142)</f>
        <v/>
      </c>
      <c r="X142" s="28" t="str">
        <f aca="false">IF(COUNTA(M142:T142)=0,"",IF(AND(O142&lt;&gt;"Long",O142&lt;&gt;"Short"),"Pick Long or Short",IF(COUNT(P142,Q142,R142,S142)&lt;4,"Add entry, initial stop, exit and size",IF(S142&lt;=0,"Size must be above 0",IF(IF(O142="Long",Q142&gt;=P142,Q142&lt;=P142),"Initial stop must be on the losing side of entry",IF(AND(T142&lt;&gt;"",N(T142)&lt;=0),"Point value must be above 0","OK"))))))</f>
        <v/>
      </c>
    </row>
    <row r="143" customFormat="false" ht="15" hidden="false" customHeight="false" outlineLevel="0" collapsed="false">
      <c r="M143" s="29"/>
      <c r="N143" s="15"/>
      <c r="O143" s="15"/>
      <c r="P143" s="16"/>
      <c r="Q143" s="16"/>
      <c r="R143" s="16"/>
      <c r="S143" s="25"/>
      <c r="T143" s="16"/>
      <c r="U143" s="26" t="str">
        <f aca="false">IF(X143&lt;&gt;"OK","",ABS(P143-Q143)*S143*IF(T143="",1,T143))</f>
        <v/>
      </c>
      <c r="V143" s="26" t="str">
        <f aca="false">IF(X143&lt;&gt;"OK","",(R143-P143)*IF(O143="Long",1,-1)*S143*IF(T143="",1,T143))</f>
        <v/>
      </c>
      <c r="W143" s="30" t="str">
        <f aca="false">IF(X143&lt;&gt;"OK","",V143/U143)</f>
        <v/>
      </c>
      <c r="X143" s="28" t="str">
        <f aca="false">IF(COUNTA(M143:T143)=0,"",IF(AND(O143&lt;&gt;"Long",O143&lt;&gt;"Short"),"Pick Long or Short",IF(COUNT(P143,Q143,R143,S143)&lt;4,"Add entry, initial stop, exit and size",IF(S143&lt;=0,"Size must be above 0",IF(IF(O143="Long",Q143&gt;=P143,Q143&lt;=P143),"Initial stop must be on the losing side of entry",IF(AND(T143&lt;&gt;"",N(T143)&lt;=0),"Point value must be above 0","OK"))))))</f>
        <v/>
      </c>
    </row>
    <row r="144" customFormat="false" ht="15" hidden="false" customHeight="false" outlineLevel="0" collapsed="false">
      <c r="M144" s="29"/>
      <c r="N144" s="15"/>
      <c r="O144" s="15"/>
      <c r="P144" s="16"/>
      <c r="Q144" s="16"/>
      <c r="R144" s="16"/>
      <c r="S144" s="25"/>
      <c r="T144" s="16"/>
      <c r="U144" s="26" t="str">
        <f aca="false">IF(X144&lt;&gt;"OK","",ABS(P144-Q144)*S144*IF(T144="",1,T144))</f>
        <v/>
      </c>
      <c r="V144" s="26" t="str">
        <f aca="false">IF(X144&lt;&gt;"OK","",(R144-P144)*IF(O144="Long",1,-1)*S144*IF(T144="",1,T144))</f>
        <v/>
      </c>
      <c r="W144" s="30" t="str">
        <f aca="false">IF(X144&lt;&gt;"OK","",V144/U144)</f>
        <v/>
      </c>
      <c r="X144" s="28" t="str">
        <f aca="false">IF(COUNTA(M144:T144)=0,"",IF(AND(O144&lt;&gt;"Long",O144&lt;&gt;"Short"),"Pick Long or Short",IF(COUNT(P144,Q144,R144,S144)&lt;4,"Add entry, initial stop, exit and size",IF(S144&lt;=0,"Size must be above 0",IF(IF(O144="Long",Q144&gt;=P144,Q144&lt;=P144),"Initial stop must be on the losing side of entry",IF(AND(T144&lt;&gt;"",N(T144)&lt;=0),"Point value must be above 0","OK"))))))</f>
        <v/>
      </c>
    </row>
    <row r="145" customFormat="false" ht="15" hidden="false" customHeight="false" outlineLevel="0" collapsed="false">
      <c r="M145" s="29"/>
      <c r="N145" s="15"/>
      <c r="O145" s="15"/>
      <c r="P145" s="16"/>
      <c r="Q145" s="16"/>
      <c r="R145" s="16"/>
      <c r="S145" s="25"/>
      <c r="T145" s="16"/>
      <c r="U145" s="26" t="str">
        <f aca="false">IF(X145&lt;&gt;"OK","",ABS(P145-Q145)*S145*IF(T145="",1,T145))</f>
        <v/>
      </c>
      <c r="V145" s="26" t="str">
        <f aca="false">IF(X145&lt;&gt;"OK","",(R145-P145)*IF(O145="Long",1,-1)*S145*IF(T145="",1,T145))</f>
        <v/>
      </c>
      <c r="W145" s="30" t="str">
        <f aca="false">IF(X145&lt;&gt;"OK","",V145/U145)</f>
        <v/>
      </c>
      <c r="X145" s="28" t="str">
        <f aca="false">IF(COUNTA(M145:T145)=0,"",IF(AND(O145&lt;&gt;"Long",O145&lt;&gt;"Short"),"Pick Long or Short",IF(COUNT(P145,Q145,R145,S145)&lt;4,"Add entry, initial stop, exit and size",IF(S145&lt;=0,"Size must be above 0",IF(IF(O145="Long",Q145&gt;=P145,Q145&lt;=P145),"Initial stop must be on the losing side of entry",IF(AND(T145&lt;&gt;"",N(T145)&lt;=0),"Point value must be above 0","OK"))))))</f>
        <v/>
      </c>
    </row>
    <row r="146" customFormat="false" ht="15" hidden="false" customHeight="false" outlineLevel="0" collapsed="false">
      <c r="M146" s="29"/>
      <c r="N146" s="15"/>
      <c r="O146" s="15"/>
      <c r="P146" s="16"/>
      <c r="Q146" s="16"/>
      <c r="R146" s="16"/>
      <c r="S146" s="25"/>
      <c r="T146" s="16"/>
      <c r="U146" s="26" t="str">
        <f aca="false">IF(X146&lt;&gt;"OK","",ABS(P146-Q146)*S146*IF(T146="",1,T146))</f>
        <v/>
      </c>
      <c r="V146" s="26" t="str">
        <f aca="false">IF(X146&lt;&gt;"OK","",(R146-P146)*IF(O146="Long",1,-1)*S146*IF(T146="",1,T146))</f>
        <v/>
      </c>
      <c r="W146" s="30" t="str">
        <f aca="false">IF(X146&lt;&gt;"OK","",V146/U146)</f>
        <v/>
      </c>
      <c r="X146" s="28" t="str">
        <f aca="false">IF(COUNTA(M146:T146)=0,"",IF(AND(O146&lt;&gt;"Long",O146&lt;&gt;"Short"),"Pick Long or Short",IF(COUNT(P146,Q146,R146,S146)&lt;4,"Add entry, initial stop, exit and size",IF(S146&lt;=0,"Size must be above 0",IF(IF(O146="Long",Q146&gt;=P146,Q146&lt;=P146),"Initial stop must be on the losing side of entry",IF(AND(T146&lt;&gt;"",N(T146)&lt;=0),"Point value must be above 0","OK"))))))</f>
        <v/>
      </c>
    </row>
    <row r="147" customFormat="false" ht="15" hidden="false" customHeight="false" outlineLevel="0" collapsed="false">
      <c r="M147" s="29"/>
      <c r="N147" s="15"/>
      <c r="O147" s="15"/>
      <c r="P147" s="16"/>
      <c r="Q147" s="16"/>
      <c r="R147" s="16"/>
      <c r="S147" s="25"/>
      <c r="T147" s="16"/>
      <c r="U147" s="26" t="str">
        <f aca="false">IF(X147&lt;&gt;"OK","",ABS(P147-Q147)*S147*IF(T147="",1,T147))</f>
        <v/>
      </c>
      <c r="V147" s="26" t="str">
        <f aca="false">IF(X147&lt;&gt;"OK","",(R147-P147)*IF(O147="Long",1,-1)*S147*IF(T147="",1,T147))</f>
        <v/>
      </c>
      <c r="W147" s="30" t="str">
        <f aca="false">IF(X147&lt;&gt;"OK","",V147/U147)</f>
        <v/>
      </c>
      <c r="X147" s="28" t="str">
        <f aca="false">IF(COUNTA(M147:T147)=0,"",IF(AND(O147&lt;&gt;"Long",O147&lt;&gt;"Short"),"Pick Long or Short",IF(COUNT(P147,Q147,R147,S147)&lt;4,"Add entry, initial stop, exit and size",IF(S147&lt;=0,"Size must be above 0",IF(IF(O147="Long",Q147&gt;=P147,Q147&lt;=P147),"Initial stop must be on the losing side of entry",IF(AND(T147&lt;&gt;"",N(T147)&lt;=0),"Point value must be above 0","OK"))))))</f>
        <v/>
      </c>
    </row>
    <row r="148" customFormat="false" ht="15" hidden="false" customHeight="false" outlineLevel="0" collapsed="false">
      <c r="M148" s="29"/>
      <c r="N148" s="15"/>
      <c r="O148" s="15"/>
      <c r="P148" s="16"/>
      <c r="Q148" s="16"/>
      <c r="R148" s="16"/>
      <c r="S148" s="25"/>
      <c r="T148" s="16"/>
      <c r="U148" s="26" t="str">
        <f aca="false">IF(X148&lt;&gt;"OK","",ABS(P148-Q148)*S148*IF(T148="",1,T148))</f>
        <v/>
      </c>
      <c r="V148" s="26" t="str">
        <f aca="false">IF(X148&lt;&gt;"OK","",(R148-P148)*IF(O148="Long",1,-1)*S148*IF(T148="",1,T148))</f>
        <v/>
      </c>
      <c r="W148" s="30" t="str">
        <f aca="false">IF(X148&lt;&gt;"OK","",V148/U148)</f>
        <v/>
      </c>
      <c r="X148" s="28" t="str">
        <f aca="false">IF(COUNTA(M148:T148)=0,"",IF(AND(O148&lt;&gt;"Long",O148&lt;&gt;"Short"),"Pick Long or Short",IF(COUNT(P148,Q148,R148,S148)&lt;4,"Add entry, initial stop, exit and size",IF(S148&lt;=0,"Size must be above 0",IF(IF(O148="Long",Q148&gt;=P148,Q148&lt;=P148),"Initial stop must be on the losing side of entry",IF(AND(T148&lt;&gt;"",N(T148)&lt;=0),"Point value must be above 0","OK"))))))</f>
        <v/>
      </c>
    </row>
    <row r="149" customFormat="false" ht="15" hidden="false" customHeight="false" outlineLevel="0" collapsed="false">
      <c r="M149" s="29"/>
      <c r="N149" s="15"/>
      <c r="O149" s="15"/>
      <c r="P149" s="16"/>
      <c r="Q149" s="16"/>
      <c r="R149" s="16"/>
      <c r="S149" s="25"/>
      <c r="T149" s="16"/>
      <c r="U149" s="26" t="str">
        <f aca="false">IF(X149&lt;&gt;"OK","",ABS(P149-Q149)*S149*IF(T149="",1,T149))</f>
        <v/>
      </c>
      <c r="V149" s="26" t="str">
        <f aca="false">IF(X149&lt;&gt;"OK","",(R149-P149)*IF(O149="Long",1,-1)*S149*IF(T149="",1,T149))</f>
        <v/>
      </c>
      <c r="W149" s="30" t="str">
        <f aca="false">IF(X149&lt;&gt;"OK","",V149/U149)</f>
        <v/>
      </c>
      <c r="X149" s="28" t="str">
        <f aca="false">IF(COUNTA(M149:T149)=0,"",IF(AND(O149&lt;&gt;"Long",O149&lt;&gt;"Short"),"Pick Long or Short",IF(COUNT(P149,Q149,R149,S149)&lt;4,"Add entry, initial stop, exit and size",IF(S149&lt;=0,"Size must be above 0",IF(IF(O149="Long",Q149&gt;=P149,Q149&lt;=P149),"Initial stop must be on the losing side of entry",IF(AND(T149&lt;&gt;"",N(T149)&lt;=0),"Point value must be above 0","OK"))))))</f>
        <v/>
      </c>
    </row>
    <row r="150" customFormat="false" ht="15" hidden="false" customHeight="false" outlineLevel="0" collapsed="false">
      <c r="M150" s="29"/>
      <c r="N150" s="15"/>
      <c r="O150" s="15"/>
      <c r="P150" s="16"/>
      <c r="Q150" s="16"/>
      <c r="R150" s="16"/>
      <c r="S150" s="25"/>
      <c r="T150" s="16"/>
      <c r="U150" s="26" t="str">
        <f aca="false">IF(X150&lt;&gt;"OK","",ABS(P150-Q150)*S150*IF(T150="",1,T150))</f>
        <v/>
      </c>
      <c r="V150" s="26" t="str">
        <f aca="false">IF(X150&lt;&gt;"OK","",(R150-P150)*IF(O150="Long",1,-1)*S150*IF(T150="",1,T150))</f>
        <v/>
      </c>
      <c r="W150" s="30" t="str">
        <f aca="false">IF(X150&lt;&gt;"OK","",V150/U150)</f>
        <v/>
      </c>
      <c r="X150" s="28" t="str">
        <f aca="false">IF(COUNTA(M150:T150)=0,"",IF(AND(O150&lt;&gt;"Long",O150&lt;&gt;"Short"),"Pick Long or Short",IF(COUNT(P150,Q150,R150,S150)&lt;4,"Add entry, initial stop, exit and size",IF(S150&lt;=0,"Size must be above 0",IF(IF(O150="Long",Q150&gt;=P150,Q150&lt;=P150),"Initial stop must be on the losing side of entry",IF(AND(T150&lt;&gt;"",N(T150)&lt;=0),"Point value must be above 0","OK"))))))</f>
        <v/>
      </c>
    </row>
    <row r="151" customFormat="false" ht="15" hidden="false" customHeight="false" outlineLevel="0" collapsed="false">
      <c r="M151" s="29"/>
      <c r="N151" s="15"/>
      <c r="O151" s="15"/>
      <c r="P151" s="16"/>
      <c r="Q151" s="16"/>
      <c r="R151" s="16"/>
      <c r="S151" s="25"/>
      <c r="T151" s="16"/>
      <c r="U151" s="26" t="str">
        <f aca="false">IF(X151&lt;&gt;"OK","",ABS(P151-Q151)*S151*IF(T151="",1,T151))</f>
        <v/>
      </c>
      <c r="V151" s="26" t="str">
        <f aca="false">IF(X151&lt;&gt;"OK","",(R151-P151)*IF(O151="Long",1,-1)*S151*IF(T151="",1,T151))</f>
        <v/>
      </c>
      <c r="W151" s="30" t="str">
        <f aca="false">IF(X151&lt;&gt;"OK","",V151/U151)</f>
        <v/>
      </c>
      <c r="X151" s="28" t="str">
        <f aca="false">IF(COUNTA(M151:T151)=0,"",IF(AND(O151&lt;&gt;"Long",O151&lt;&gt;"Short"),"Pick Long or Short",IF(COUNT(P151,Q151,R151,S151)&lt;4,"Add entry, initial stop, exit and size",IF(S151&lt;=0,"Size must be above 0",IF(IF(O151="Long",Q151&gt;=P151,Q151&lt;=P151),"Initial stop must be on the losing side of entry",IF(AND(T151&lt;&gt;"",N(T151)&lt;=0),"Point value must be above 0","OK"))))))</f>
        <v/>
      </c>
    </row>
    <row r="152" customFormat="false" ht="15" hidden="false" customHeight="false" outlineLevel="0" collapsed="false">
      <c r="M152" s="29"/>
      <c r="N152" s="15"/>
      <c r="O152" s="15"/>
      <c r="P152" s="16"/>
      <c r="Q152" s="16"/>
      <c r="R152" s="16"/>
      <c r="S152" s="25"/>
      <c r="T152" s="16"/>
      <c r="U152" s="26" t="str">
        <f aca="false">IF(X152&lt;&gt;"OK","",ABS(P152-Q152)*S152*IF(T152="",1,T152))</f>
        <v/>
      </c>
      <c r="V152" s="26" t="str">
        <f aca="false">IF(X152&lt;&gt;"OK","",(R152-P152)*IF(O152="Long",1,-1)*S152*IF(T152="",1,T152))</f>
        <v/>
      </c>
      <c r="W152" s="30" t="str">
        <f aca="false">IF(X152&lt;&gt;"OK","",V152/U152)</f>
        <v/>
      </c>
      <c r="X152" s="28" t="str">
        <f aca="false">IF(COUNTA(M152:T152)=0,"",IF(AND(O152&lt;&gt;"Long",O152&lt;&gt;"Short"),"Pick Long or Short",IF(COUNT(P152,Q152,R152,S152)&lt;4,"Add entry, initial stop, exit and size",IF(S152&lt;=0,"Size must be above 0",IF(IF(O152="Long",Q152&gt;=P152,Q152&lt;=P152),"Initial stop must be on the losing side of entry",IF(AND(T152&lt;&gt;"",N(T152)&lt;=0),"Point value must be above 0","OK"))))))</f>
        <v/>
      </c>
    </row>
    <row r="153" customFormat="false" ht="15" hidden="false" customHeight="false" outlineLevel="0" collapsed="false">
      <c r="M153" s="29"/>
      <c r="N153" s="15"/>
      <c r="O153" s="15"/>
      <c r="P153" s="16"/>
      <c r="Q153" s="16"/>
      <c r="R153" s="16"/>
      <c r="S153" s="25"/>
      <c r="T153" s="16"/>
      <c r="U153" s="26" t="str">
        <f aca="false">IF(X153&lt;&gt;"OK","",ABS(P153-Q153)*S153*IF(T153="",1,T153))</f>
        <v/>
      </c>
      <c r="V153" s="26" t="str">
        <f aca="false">IF(X153&lt;&gt;"OK","",(R153-P153)*IF(O153="Long",1,-1)*S153*IF(T153="",1,T153))</f>
        <v/>
      </c>
      <c r="W153" s="30" t="str">
        <f aca="false">IF(X153&lt;&gt;"OK","",V153/U153)</f>
        <v/>
      </c>
      <c r="X153" s="28" t="str">
        <f aca="false">IF(COUNTA(M153:T153)=0,"",IF(AND(O153&lt;&gt;"Long",O153&lt;&gt;"Short"),"Pick Long or Short",IF(COUNT(P153,Q153,R153,S153)&lt;4,"Add entry, initial stop, exit and size",IF(S153&lt;=0,"Size must be above 0",IF(IF(O153="Long",Q153&gt;=P153,Q153&lt;=P153),"Initial stop must be on the losing side of entry",IF(AND(T153&lt;&gt;"",N(T153)&lt;=0),"Point value must be above 0","OK"))))))</f>
        <v/>
      </c>
    </row>
    <row r="154" customFormat="false" ht="15" hidden="false" customHeight="false" outlineLevel="0" collapsed="false">
      <c r="M154" s="29"/>
      <c r="N154" s="15"/>
      <c r="O154" s="15"/>
      <c r="P154" s="16"/>
      <c r="Q154" s="16"/>
      <c r="R154" s="16"/>
      <c r="S154" s="25"/>
      <c r="T154" s="16"/>
      <c r="U154" s="26" t="str">
        <f aca="false">IF(X154&lt;&gt;"OK","",ABS(P154-Q154)*S154*IF(T154="",1,T154))</f>
        <v/>
      </c>
      <c r="V154" s="26" t="str">
        <f aca="false">IF(X154&lt;&gt;"OK","",(R154-P154)*IF(O154="Long",1,-1)*S154*IF(T154="",1,T154))</f>
        <v/>
      </c>
      <c r="W154" s="30" t="str">
        <f aca="false">IF(X154&lt;&gt;"OK","",V154/U154)</f>
        <v/>
      </c>
      <c r="X154" s="28" t="str">
        <f aca="false">IF(COUNTA(M154:T154)=0,"",IF(AND(O154&lt;&gt;"Long",O154&lt;&gt;"Short"),"Pick Long or Short",IF(COUNT(P154,Q154,R154,S154)&lt;4,"Add entry, initial stop, exit and size",IF(S154&lt;=0,"Size must be above 0",IF(IF(O154="Long",Q154&gt;=P154,Q154&lt;=P154),"Initial stop must be on the losing side of entry",IF(AND(T154&lt;&gt;"",N(T154)&lt;=0),"Point value must be above 0","OK"))))))</f>
        <v/>
      </c>
    </row>
    <row r="155" customFormat="false" ht="15" hidden="false" customHeight="false" outlineLevel="0" collapsed="false">
      <c r="M155" s="29"/>
      <c r="N155" s="15"/>
      <c r="O155" s="15"/>
      <c r="P155" s="16"/>
      <c r="Q155" s="16"/>
      <c r="R155" s="16"/>
      <c r="S155" s="25"/>
      <c r="T155" s="16"/>
      <c r="U155" s="26" t="str">
        <f aca="false">IF(X155&lt;&gt;"OK","",ABS(P155-Q155)*S155*IF(T155="",1,T155))</f>
        <v/>
      </c>
      <c r="V155" s="26" t="str">
        <f aca="false">IF(X155&lt;&gt;"OK","",(R155-P155)*IF(O155="Long",1,-1)*S155*IF(T155="",1,T155))</f>
        <v/>
      </c>
      <c r="W155" s="30" t="str">
        <f aca="false">IF(X155&lt;&gt;"OK","",V155/U155)</f>
        <v/>
      </c>
      <c r="X155" s="28" t="str">
        <f aca="false">IF(COUNTA(M155:T155)=0,"",IF(AND(O155&lt;&gt;"Long",O155&lt;&gt;"Short"),"Pick Long or Short",IF(COUNT(P155,Q155,R155,S155)&lt;4,"Add entry, initial stop, exit and size",IF(S155&lt;=0,"Size must be above 0",IF(IF(O155="Long",Q155&gt;=P155,Q155&lt;=P155),"Initial stop must be on the losing side of entry",IF(AND(T155&lt;&gt;"",N(T155)&lt;=0),"Point value must be above 0","OK"))))))</f>
        <v/>
      </c>
    </row>
    <row r="156" customFormat="false" ht="15" hidden="false" customHeight="false" outlineLevel="0" collapsed="false">
      <c r="M156" s="29"/>
      <c r="N156" s="15"/>
      <c r="O156" s="15"/>
      <c r="P156" s="16"/>
      <c r="Q156" s="16"/>
      <c r="R156" s="16"/>
      <c r="S156" s="25"/>
      <c r="T156" s="16"/>
      <c r="U156" s="26" t="str">
        <f aca="false">IF(X156&lt;&gt;"OK","",ABS(P156-Q156)*S156*IF(T156="",1,T156))</f>
        <v/>
      </c>
      <c r="V156" s="26" t="str">
        <f aca="false">IF(X156&lt;&gt;"OK","",(R156-P156)*IF(O156="Long",1,-1)*S156*IF(T156="",1,T156))</f>
        <v/>
      </c>
      <c r="W156" s="30" t="str">
        <f aca="false">IF(X156&lt;&gt;"OK","",V156/U156)</f>
        <v/>
      </c>
      <c r="X156" s="28" t="str">
        <f aca="false">IF(COUNTA(M156:T156)=0,"",IF(AND(O156&lt;&gt;"Long",O156&lt;&gt;"Short"),"Pick Long or Short",IF(COUNT(P156,Q156,R156,S156)&lt;4,"Add entry, initial stop, exit and size",IF(S156&lt;=0,"Size must be above 0",IF(IF(O156="Long",Q156&gt;=P156,Q156&lt;=P156),"Initial stop must be on the losing side of entry",IF(AND(T156&lt;&gt;"",N(T156)&lt;=0),"Point value must be above 0","OK"))))))</f>
        <v/>
      </c>
    </row>
    <row r="157" customFormat="false" ht="15" hidden="false" customHeight="false" outlineLevel="0" collapsed="false">
      <c r="M157" s="29"/>
      <c r="N157" s="15"/>
      <c r="O157" s="15"/>
      <c r="P157" s="16"/>
      <c r="Q157" s="16"/>
      <c r="R157" s="16"/>
      <c r="S157" s="25"/>
      <c r="T157" s="16"/>
      <c r="U157" s="26" t="str">
        <f aca="false">IF(X157&lt;&gt;"OK","",ABS(P157-Q157)*S157*IF(T157="",1,T157))</f>
        <v/>
      </c>
      <c r="V157" s="26" t="str">
        <f aca="false">IF(X157&lt;&gt;"OK","",(R157-P157)*IF(O157="Long",1,-1)*S157*IF(T157="",1,T157))</f>
        <v/>
      </c>
      <c r="W157" s="30" t="str">
        <f aca="false">IF(X157&lt;&gt;"OK","",V157/U157)</f>
        <v/>
      </c>
      <c r="X157" s="28" t="str">
        <f aca="false">IF(COUNTA(M157:T157)=0,"",IF(AND(O157&lt;&gt;"Long",O157&lt;&gt;"Short"),"Pick Long or Short",IF(COUNT(P157,Q157,R157,S157)&lt;4,"Add entry, initial stop, exit and size",IF(S157&lt;=0,"Size must be above 0",IF(IF(O157="Long",Q157&gt;=P157,Q157&lt;=P157),"Initial stop must be on the losing side of entry",IF(AND(T157&lt;&gt;"",N(T157)&lt;=0),"Point value must be above 0","OK"))))))</f>
        <v/>
      </c>
    </row>
    <row r="158" customFormat="false" ht="15" hidden="false" customHeight="false" outlineLevel="0" collapsed="false">
      <c r="M158" s="29"/>
      <c r="N158" s="15"/>
      <c r="O158" s="15"/>
      <c r="P158" s="16"/>
      <c r="Q158" s="16"/>
      <c r="R158" s="16"/>
      <c r="S158" s="25"/>
      <c r="T158" s="16"/>
      <c r="U158" s="26" t="str">
        <f aca="false">IF(X158&lt;&gt;"OK","",ABS(P158-Q158)*S158*IF(T158="",1,T158))</f>
        <v/>
      </c>
      <c r="V158" s="26" t="str">
        <f aca="false">IF(X158&lt;&gt;"OK","",(R158-P158)*IF(O158="Long",1,-1)*S158*IF(T158="",1,T158))</f>
        <v/>
      </c>
      <c r="W158" s="30" t="str">
        <f aca="false">IF(X158&lt;&gt;"OK","",V158/U158)</f>
        <v/>
      </c>
      <c r="X158" s="28" t="str">
        <f aca="false">IF(COUNTA(M158:T158)=0,"",IF(AND(O158&lt;&gt;"Long",O158&lt;&gt;"Short"),"Pick Long or Short",IF(COUNT(P158,Q158,R158,S158)&lt;4,"Add entry, initial stop, exit and size",IF(S158&lt;=0,"Size must be above 0",IF(IF(O158="Long",Q158&gt;=P158,Q158&lt;=P158),"Initial stop must be on the losing side of entry",IF(AND(T158&lt;&gt;"",N(T158)&lt;=0),"Point value must be above 0","OK"))))))</f>
        <v/>
      </c>
    </row>
    <row r="159" customFormat="false" ht="15" hidden="false" customHeight="false" outlineLevel="0" collapsed="false">
      <c r="M159" s="29"/>
      <c r="N159" s="15"/>
      <c r="O159" s="15"/>
      <c r="P159" s="16"/>
      <c r="Q159" s="16"/>
      <c r="R159" s="16"/>
      <c r="S159" s="25"/>
      <c r="T159" s="16"/>
      <c r="U159" s="26" t="str">
        <f aca="false">IF(X159&lt;&gt;"OK","",ABS(P159-Q159)*S159*IF(T159="",1,T159))</f>
        <v/>
      </c>
      <c r="V159" s="26" t="str">
        <f aca="false">IF(X159&lt;&gt;"OK","",(R159-P159)*IF(O159="Long",1,-1)*S159*IF(T159="",1,T159))</f>
        <v/>
      </c>
      <c r="W159" s="30" t="str">
        <f aca="false">IF(X159&lt;&gt;"OK","",V159/U159)</f>
        <v/>
      </c>
      <c r="X159" s="28" t="str">
        <f aca="false">IF(COUNTA(M159:T159)=0,"",IF(AND(O159&lt;&gt;"Long",O159&lt;&gt;"Short"),"Pick Long or Short",IF(COUNT(P159,Q159,R159,S159)&lt;4,"Add entry, initial stop, exit and size",IF(S159&lt;=0,"Size must be above 0",IF(IF(O159="Long",Q159&gt;=P159,Q159&lt;=P159),"Initial stop must be on the losing side of entry",IF(AND(T159&lt;&gt;"",N(T159)&lt;=0),"Point value must be above 0","OK"))))))</f>
        <v/>
      </c>
    </row>
    <row r="160" customFormat="false" ht="15" hidden="false" customHeight="false" outlineLevel="0" collapsed="false">
      <c r="M160" s="29"/>
      <c r="N160" s="15"/>
      <c r="O160" s="15"/>
      <c r="P160" s="16"/>
      <c r="Q160" s="16"/>
      <c r="R160" s="16"/>
      <c r="S160" s="25"/>
      <c r="T160" s="16"/>
      <c r="U160" s="26" t="str">
        <f aca="false">IF(X160&lt;&gt;"OK","",ABS(P160-Q160)*S160*IF(T160="",1,T160))</f>
        <v/>
      </c>
      <c r="V160" s="26" t="str">
        <f aca="false">IF(X160&lt;&gt;"OK","",(R160-P160)*IF(O160="Long",1,-1)*S160*IF(T160="",1,T160))</f>
        <v/>
      </c>
      <c r="W160" s="30" t="str">
        <f aca="false">IF(X160&lt;&gt;"OK","",V160/U160)</f>
        <v/>
      </c>
      <c r="X160" s="28" t="str">
        <f aca="false">IF(COUNTA(M160:T160)=0,"",IF(AND(O160&lt;&gt;"Long",O160&lt;&gt;"Short"),"Pick Long or Short",IF(COUNT(P160,Q160,R160,S160)&lt;4,"Add entry, initial stop, exit and size",IF(S160&lt;=0,"Size must be above 0",IF(IF(O160="Long",Q160&gt;=P160,Q160&lt;=P160),"Initial stop must be on the losing side of entry",IF(AND(T160&lt;&gt;"",N(T160)&lt;=0),"Point value must be above 0","OK"))))))</f>
        <v/>
      </c>
    </row>
    <row r="161" customFormat="false" ht="15" hidden="false" customHeight="false" outlineLevel="0" collapsed="false">
      <c r="M161" s="29"/>
      <c r="N161" s="15"/>
      <c r="O161" s="15"/>
      <c r="P161" s="16"/>
      <c r="Q161" s="16"/>
      <c r="R161" s="16"/>
      <c r="S161" s="25"/>
      <c r="T161" s="16"/>
      <c r="U161" s="26" t="str">
        <f aca="false">IF(X161&lt;&gt;"OK","",ABS(P161-Q161)*S161*IF(T161="",1,T161))</f>
        <v/>
      </c>
      <c r="V161" s="26" t="str">
        <f aca="false">IF(X161&lt;&gt;"OK","",(R161-P161)*IF(O161="Long",1,-1)*S161*IF(T161="",1,T161))</f>
        <v/>
      </c>
      <c r="W161" s="30" t="str">
        <f aca="false">IF(X161&lt;&gt;"OK","",V161/U161)</f>
        <v/>
      </c>
      <c r="X161" s="28" t="str">
        <f aca="false">IF(COUNTA(M161:T161)=0,"",IF(AND(O161&lt;&gt;"Long",O161&lt;&gt;"Short"),"Pick Long or Short",IF(COUNT(P161,Q161,R161,S161)&lt;4,"Add entry, initial stop, exit and size",IF(S161&lt;=0,"Size must be above 0",IF(IF(O161="Long",Q161&gt;=P161,Q161&lt;=P161),"Initial stop must be on the losing side of entry",IF(AND(T161&lt;&gt;"",N(T161)&lt;=0),"Point value must be above 0","OK"))))))</f>
        <v/>
      </c>
    </row>
    <row r="162" customFormat="false" ht="15" hidden="false" customHeight="false" outlineLevel="0" collapsed="false">
      <c r="M162" s="29"/>
      <c r="N162" s="15"/>
      <c r="O162" s="15"/>
      <c r="P162" s="16"/>
      <c r="Q162" s="16"/>
      <c r="R162" s="16"/>
      <c r="S162" s="25"/>
      <c r="T162" s="16"/>
      <c r="U162" s="26" t="str">
        <f aca="false">IF(X162&lt;&gt;"OK","",ABS(P162-Q162)*S162*IF(T162="",1,T162))</f>
        <v/>
      </c>
      <c r="V162" s="26" t="str">
        <f aca="false">IF(X162&lt;&gt;"OK","",(R162-P162)*IF(O162="Long",1,-1)*S162*IF(T162="",1,T162))</f>
        <v/>
      </c>
      <c r="W162" s="30" t="str">
        <f aca="false">IF(X162&lt;&gt;"OK","",V162/U162)</f>
        <v/>
      </c>
      <c r="X162" s="28" t="str">
        <f aca="false">IF(COUNTA(M162:T162)=0,"",IF(AND(O162&lt;&gt;"Long",O162&lt;&gt;"Short"),"Pick Long or Short",IF(COUNT(P162,Q162,R162,S162)&lt;4,"Add entry, initial stop, exit and size",IF(S162&lt;=0,"Size must be above 0",IF(IF(O162="Long",Q162&gt;=P162,Q162&lt;=P162),"Initial stop must be on the losing side of entry",IF(AND(T162&lt;&gt;"",N(T162)&lt;=0),"Point value must be above 0","OK"))))))</f>
        <v/>
      </c>
    </row>
    <row r="163" customFormat="false" ht="15" hidden="false" customHeight="false" outlineLevel="0" collapsed="false">
      <c r="M163" s="29"/>
      <c r="N163" s="15"/>
      <c r="O163" s="15"/>
      <c r="P163" s="16"/>
      <c r="Q163" s="16"/>
      <c r="R163" s="16"/>
      <c r="S163" s="25"/>
      <c r="T163" s="16"/>
      <c r="U163" s="26" t="str">
        <f aca="false">IF(X163&lt;&gt;"OK","",ABS(P163-Q163)*S163*IF(T163="",1,T163))</f>
        <v/>
      </c>
      <c r="V163" s="26" t="str">
        <f aca="false">IF(X163&lt;&gt;"OK","",(R163-P163)*IF(O163="Long",1,-1)*S163*IF(T163="",1,T163))</f>
        <v/>
      </c>
      <c r="W163" s="30" t="str">
        <f aca="false">IF(X163&lt;&gt;"OK","",V163/U163)</f>
        <v/>
      </c>
      <c r="X163" s="28" t="str">
        <f aca="false">IF(COUNTA(M163:T163)=0,"",IF(AND(O163&lt;&gt;"Long",O163&lt;&gt;"Short"),"Pick Long or Short",IF(COUNT(P163,Q163,R163,S163)&lt;4,"Add entry, initial stop, exit and size",IF(S163&lt;=0,"Size must be above 0",IF(IF(O163="Long",Q163&gt;=P163,Q163&lt;=P163),"Initial stop must be on the losing side of entry",IF(AND(T163&lt;&gt;"",N(T163)&lt;=0),"Point value must be above 0","OK"))))))</f>
        <v/>
      </c>
    </row>
    <row r="164" customFormat="false" ht="15" hidden="false" customHeight="false" outlineLevel="0" collapsed="false">
      <c r="M164" s="29"/>
      <c r="N164" s="15"/>
      <c r="O164" s="15"/>
      <c r="P164" s="16"/>
      <c r="Q164" s="16"/>
      <c r="R164" s="16"/>
      <c r="S164" s="25"/>
      <c r="T164" s="16"/>
      <c r="U164" s="26" t="str">
        <f aca="false">IF(X164&lt;&gt;"OK","",ABS(P164-Q164)*S164*IF(T164="",1,T164))</f>
        <v/>
      </c>
      <c r="V164" s="26" t="str">
        <f aca="false">IF(X164&lt;&gt;"OK","",(R164-P164)*IF(O164="Long",1,-1)*S164*IF(T164="",1,T164))</f>
        <v/>
      </c>
      <c r="W164" s="30" t="str">
        <f aca="false">IF(X164&lt;&gt;"OK","",V164/U164)</f>
        <v/>
      </c>
      <c r="X164" s="28" t="str">
        <f aca="false">IF(COUNTA(M164:T164)=0,"",IF(AND(O164&lt;&gt;"Long",O164&lt;&gt;"Short"),"Pick Long or Short",IF(COUNT(P164,Q164,R164,S164)&lt;4,"Add entry, initial stop, exit and size",IF(S164&lt;=0,"Size must be above 0",IF(IF(O164="Long",Q164&gt;=P164,Q164&lt;=P164),"Initial stop must be on the losing side of entry",IF(AND(T164&lt;&gt;"",N(T164)&lt;=0),"Point value must be above 0","OK"))))))</f>
        <v/>
      </c>
    </row>
    <row r="165" customFormat="false" ht="15" hidden="false" customHeight="false" outlineLevel="0" collapsed="false">
      <c r="M165" s="29"/>
      <c r="N165" s="15"/>
      <c r="O165" s="15"/>
      <c r="P165" s="16"/>
      <c r="Q165" s="16"/>
      <c r="R165" s="16"/>
      <c r="S165" s="25"/>
      <c r="T165" s="16"/>
      <c r="U165" s="26" t="str">
        <f aca="false">IF(X165&lt;&gt;"OK","",ABS(P165-Q165)*S165*IF(T165="",1,T165))</f>
        <v/>
      </c>
      <c r="V165" s="26" t="str">
        <f aca="false">IF(X165&lt;&gt;"OK","",(R165-P165)*IF(O165="Long",1,-1)*S165*IF(T165="",1,T165))</f>
        <v/>
      </c>
      <c r="W165" s="30" t="str">
        <f aca="false">IF(X165&lt;&gt;"OK","",V165/U165)</f>
        <v/>
      </c>
      <c r="X165" s="28" t="str">
        <f aca="false">IF(COUNTA(M165:T165)=0,"",IF(AND(O165&lt;&gt;"Long",O165&lt;&gt;"Short"),"Pick Long or Short",IF(COUNT(P165,Q165,R165,S165)&lt;4,"Add entry, initial stop, exit and size",IF(S165&lt;=0,"Size must be above 0",IF(IF(O165="Long",Q165&gt;=P165,Q165&lt;=P165),"Initial stop must be on the losing side of entry",IF(AND(T165&lt;&gt;"",N(T165)&lt;=0),"Point value must be above 0","OK"))))))</f>
        <v/>
      </c>
    </row>
    <row r="166" customFormat="false" ht="15" hidden="false" customHeight="false" outlineLevel="0" collapsed="false">
      <c r="M166" s="29"/>
      <c r="N166" s="15"/>
      <c r="O166" s="15"/>
      <c r="P166" s="16"/>
      <c r="Q166" s="16"/>
      <c r="R166" s="16"/>
      <c r="S166" s="25"/>
      <c r="T166" s="16"/>
      <c r="U166" s="26" t="str">
        <f aca="false">IF(X166&lt;&gt;"OK","",ABS(P166-Q166)*S166*IF(T166="",1,T166))</f>
        <v/>
      </c>
      <c r="V166" s="26" t="str">
        <f aca="false">IF(X166&lt;&gt;"OK","",(R166-P166)*IF(O166="Long",1,-1)*S166*IF(T166="",1,T166))</f>
        <v/>
      </c>
      <c r="W166" s="30" t="str">
        <f aca="false">IF(X166&lt;&gt;"OK","",V166/U166)</f>
        <v/>
      </c>
      <c r="X166" s="28" t="str">
        <f aca="false">IF(COUNTA(M166:T166)=0,"",IF(AND(O166&lt;&gt;"Long",O166&lt;&gt;"Short"),"Pick Long or Short",IF(COUNT(P166,Q166,R166,S166)&lt;4,"Add entry, initial stop, exit and size",IF(S166&lt;=0,"Size must be above 0",IF(IF(O166="Long",Q166&gt;=P166,Q166&lt;=P166),"Initial stop must be on the losing side of entry",IF(AND(T166&lt;&gt;"",N(T166)&lt;=0),"Point value must be above 0","OK"))))))</f>
        <v/>
      </c>
    </row>
    <row r="167" customFormat="false" ht="15" hidden="false" customHeight="false" outlineLevel="0" collapsed="false">
      <c r="M167" s="29"/>
      <c r="N167" s="15"/>
      <c r="O167" s="15"/>
      <c r="P167" s="16"/>
      <c r="Q167" s="16"/>
      <c r="R167" s="16"/>
      <c r="S167" s="25"/>
      <c r="T167" s="16"/>
      <c r="U167" s="26" t="str">
        <f aca="false">IF(X167&lt;&gt;"OK","",ABS(P167-Q167)*S167*IF(T167="",1,T167))</f>
        <v/>
      </c>
      <c r="V167" s="26" t="str">
        <f aca="false">IF(X167&lt;&gt;"OK","",(R167-P167)*IF(O167="Long",1,-1)*S167*IF(T167="",1,T167))</f>
        <v/>
      </c>
      <c r="W167" s="30" t="str">
        <f aca="false">IF(X167&lt;&gt;"OK","",V167/U167)</f>
        <v/>
      </c>
      <c r="X167" s="28" t="str">
        <f aca="false">IF(COUNTA(M167:T167)=0,"",IF(AND(O167&lt;&gt;"Long",O167&lt;&gt;"Short"),"Pick Long or Short",IF(COUNT(P167,Q167,R167,S167)&lt;4,"Add entry, initial stop, exit and size",IF(S167&lt;=0,"Size must be above 0",IF(IF(O167="Long",Q167&gt;=P167,Q167&lt;=P167),"Initial stop must be on the losing side of entry",IF(AND(T167&lt;&gt;"",N(T167)&lt;=0),"Point value must be above 0","OK"))))))</f>
        <v/>
      </c>
    </row>
    <row r="168" customFormat="false" ht="15" hidden="false" customHeight="false" outlineLevel="0" collapsed="false">
      <c r="M168" s="29"/>
      <c r="N168" s="15"/>
      <c r="O168" s="15"/>
      <c r="P168" s="16"/>
      <c r="Q168" s="16"/>
      <c r="R168" s="16"/>
      <c r="S168" s="25"/>
      <c r="T168" s="16"/>
      <c r="U168" s="26" t="str">
        <f aca="false">IF(X168&lt;&gt;"OK","",ABS(P168-Q168)*S168*IF(T168="",1,T168))</f>
        <v/>
      </c>
      <c r="V168" s="26" t="str">
        <f aca="false">IF(X168&lt;&gt;"OK","",(R168-P168)*IF(O168="Long",1,-1)*S168*IF(T168="",1,T168))</f>
        <v/>
      </c>
      <c r="W168" s="30" t="str">
        <f aca="false">IF(X168&lt;&gt;"OK","",V168/U168)</f>
        <v/>
      </c>
      <c r="X168" s="28" t="str">
        <f aca="false">IF(COUNTA(M168:T168)=0,"",IF(AND(O168&lt;&gt;"Long",O168&lt;&gt;"Short"),"Pick Long or Short",IF(COUNT(P168,Q168,R168,S168)&lt;4,"Add entry, initial stop, exit and size",IF(S168&lt;=0,"Size must be above 0",IF(IF(O168="Long",Q168&gt;=P168,Q168&lt;=P168),"Initial stop must be on the losing side of entry",IF(AND(T168&lt;&gt;"",N(T168)&lt;=0),"Point value must be above 0","OK"))))))</f>
        <v/>
      </c>
    </row>
    <row r="169" customFormat="false" ht="15" hidden="false" customHeight="false" outlineLevel="0" collapsed="false">
      <c r="M169" s="29"/>
      <c r="N169" s="15"/>
      <c r="O169" s="15"/>
      <c r="P169" s="16"/>
      <c r="Q169" s="16"/>
      <c r="R169" s="16"/>
      <c r="S169" s="25"/>
      <c r="T169" s="16"/>
      <c r="U169" s="26" t="str">
        <f aca="false">IF(X169&lt;&gt;"OK","",ABS(P169-Q169)*S169*IF(T169="",1,T169))</f>
        <v/>
      </c>
      <c r="V169" s="26" t="str">
        <f aca="false">IF(X169&lt;&gt;"OK","",(R169-P169)*IF(O169="Long",1,-1)*S169*IF(T169="",1,T169))</f>
        <v/>
      </c>
      <c r="W169" s="30" t="str">
        <f aca="false">IF(X169&lt;&gt;"OK","",V169/U169)</f>
        <v/>
      </c>
      <c r="X169" s="28" t="str">
        <f aca="false">IF(COUNTA(M169:T169)=0,"",IF(AND(O169&lt;&gt;"Long",O169&lt;&gt;"Short"),"Pick Long or Short",IF(COUNT(P169,Q169,R169,S169)&lt;4,"Add entry, initial stop, exit and size",IF(S169&lt;=0,"Size must be above 0",IF(IF(O169="Long",Q169&gt;=P169,Q169&lt;=P169),"Initial stop must be on the losing side of entry",IF(AND(T169&lt;&gt;"",N(T169)&lt;=0),"Point value must be above 0","OK"))))))</f>
        <v/>
      </c>
    </row>
    <row r="170" customFormat="false" ht="15" hidden="false" customHeight="false" outlineLevel="0" collapsed="false">
      <c r="M170" s="29"/>
      <c r="N170" s="15"/>
      <c r="O170" s="15"/>
      <c r="P170" s="16"/>
      <c r="Q170" s="16"/>
      <c r="R170" s="16"/>
      <c r="S170" s="25"/>
      <c r="T170" s="16"/>
      <c r="U170" s="26" t="str">
        <f aca="false">IF(X170&lt;&gt;"OK","",ABS(P170-Q170)*S170*IF(T170="",1,T170))</f>
        <v/>
      </c>
      <c r="V170" s="26" t="str">
        <f aca="false">IF(X170&lt;&gt;"OK","",(R170-P170)*IF(O170="Long",1,-1)*S170*IF(T170="",1,T170))</f>
        <v/>
      </c>
      <c r="W170" s="30" t="str">
        <f aca="false">IF(X170&lt;&gt;"OK","",V170/U170)</f>
        <v/>
      </c>
      <c r="X170" s="28" t="str">
        <f aca="false">IF(COUNTA(M170:T170)=0,"",IF(AND(O170&lt;&gt;"Long",O170&lt;&gt;"Short"),"Pick Long or Short",IF(COUNT(P170,Q170,R170,S170)&lt;4,"Add entry, initial stop, exit and size",IF(S170&lt;=0,"Size must be above 0",IF(IF(O170="Long",Q170&gt;=P170,Q170&lt;=P170),"Initial stop must be on the losing side of entry",IF(AND(T170&lt;&gt;"",N(T170)&lt;=0),"Point value must be above 0","OK"))))))</f>
        <v/>
      </c>
    </row>
    <row r="171" customFormat="false" ht="15" hidden="false" customHeight="false" outlineLevel="0" collapsed="false">
      <c r="M171" s="29"/>
      <c r="N171" s="15"/>
      <c r="O171" s="15"/>
      <c r="P171" s="16"/>
      <c r="Q171" s="16"/>
      <c r="R171" s="16"/>
      <c r="S171" s="25"/>
      <c r="T171" s="16"/>
      <c r="U171" s="26" t="str">
        <f aca="false">IF(X171&lt;&gt;"OK","",ABS(P171-Q171)*S171*IF(T171="",1,T171))</f>
        <v/>
      </c>
      <c r="V171" s="26" t="str">
        <f aca="false">IF(X171&lt;&gt;"OK","",(R171-P171)*IF(O171="Long",1,-1)*S171*IF(T171="",1,T171))</f>
        <v/>
      </c>
      <c r="W171" s="30" t="str">
        <f aca="false">IF(X171&lt;&gt;"OK","",V171/U171)</f>
        <v/>
      </c>
      <c r="X171" s="28" t="str">
        <f aca="false">IF(COUNTA(M171:T171)=0,"",IF(AND(O171&lt;&gt;"Long",O171&lt;&gt;"Short"),"Pick Long or Short",IF(COUNT(P171,Q171,R171,S171)&lt;4,"Add entry, initial stop, exit and size",IF(S171&lt;=0,"Size must be above 0",IF(IF(O171="Long",Q171&gt;=P171,Q171&lt;=P171),"Initial stop must be on the losing side of entry",IF(AND(T171&lt;&gt;"",N(T171)&lt;=0),"Point value must be above 0","OK"))))))</f>
        <v/>
      </c>
    </row>
    <row r="172" customFormat="false" ht="15" hidden="false" customHeight="false" outlineLevel="0" collapsed="false">
      <c r="M172" s="29"/>
      <c r="N172" s="15"/>
      <c r="O172" s="15"/>
      <c r="P172" s="16"/>
      <c r="Q172" s="16"/>
      <c r="R172" s="16"/>
      <c r="S172" s="25"/>
      <c r="T172" s="16"/>
      <c r="U172" s="26" t="str">
        <f aca="false">IF(X172&lt;&gt;"OK","",ABS(P172-Q172)*S172*IF(T172="",1,T172))</f>
        <v/>
      </c>
      <c r="V172" s="26" t="str">
        <f aca="false">IF(X172&lt;&gt;"OK","",(R172-P172)*IF(O172="Long",1,-1)*S172*IF(T172="",1,T172))</f>
        <v/>
      </c>
      <c r="W172" s="30" t="str">
        <f aca="false">IF(X172&lt;&gt;"OK","",V172/U172)</f>
        <v/>
      </c>
      <c r="X172" s="28" t="str">
        <f aca="false">IF(COUNTA(M172:T172)=0,"",IF(AND(O172&lt;&gt;"Long",O172&lt;&gt;"Short"),"Pick Long or Short",IF(COUNT(P172,Q172,R172,S172)&lt;4,"Add entry, initial stop, exit and size",IF(S172&lt;=0,"Size must be above 0",IF(IF(O172="Long",Q172&gt;=P172,Q172&lt;=P172),"Initial stop must be on the losing side of entry",IF(AND(T172&lt;&gt;"",N(T172)&lt;=0),"Point value must be above 0","OK"))))))</f>
        <v/>
      </c>
    </row>
    <row r="173" customFormat="false" ht="15" hidden="false" customHeight="false" outlineLevel="0" collapsed="false">
      <c r="M173" s="29"/>
      <c r="N173" s="15"/>
      <c r="O173" s="15"/>
      <c r="P173" s="16"/>
      <c r="Q173" s="16"/>
      <c r="R173" s="16"/>
      <c r="S173" s="25"/>
      <c r="T173" s="16"/>
      <c r="U173" s="26" t="str">
        <f aca="false">IF(X173&lt;&gt;"OK","",ABS(P173-Q173)*S173*IF(T173="",1,T173))</f>
        <v/>
      </c>
      <c r="V173" s="26" t="str">
        <f aca="false">IF(X173&lt;&gt;"OK","",(R173-P173)*IF(O173="Long",1,-1)*S173*IF(T173="",1,T173))</f>
        <v/>
      </c>
      <c r="W173" s="30" t="str">
        <f aca="false">IF(X173&lt;&gt;"OK","",V173/U173)</f>
        <v/>
      </c>
      <c r="X173" s="28" t="str">
        <f aca="false">IF(COUNTA(M173:T173)=0,"",IF(AND(O173&lt;&gt;"Long",O173&lt;&gt;"Short"),"Pick Long or Short",IF(COUNT(P173,Q173,R173,S173)&lt;4,"Add entry, initial stop, exit and size",IF(S173&lt;=0,"Size must be above 0",IF(IF(O173="Long",Q173&gt;=P173,Q173&lt;=P173),"Initial stop must be on the losing side of entry",IF(AND(T173&lt;&gt;"",N(T173)&lt;=0),"Point value must be above 0","OK"))))))</f>
        <v/>
      </c>
    </row>
    <row r="174" customFormat="false" ht="15" hidden="false" customHeight="false" outlineLevel="0" collapsed="false">
      <c r="M174" s="29"/>
      <c r="N174" s="15"/>
      <c r="O174" s="15"/>
      <c r="P174" s="16"/>
      <c r="Q174" s="16"/>
      <c r="R174" s="16"/>
      <c r="S174" s="25"/>
      <c r="T174" s="16"/>
      <c r="U174" s="26" t="str">
        <f aca="false">IF(X174&lt;&gt;"OK","",ABS(P174-Q174)*S174*IF(T174="",1,T174))</f>
        <v/>
      </c>
      <c r="V174" s="26" t="str">
        <f aca="false">IF(X174&lt;&gt;"OK","",(R174-P174)*IF(O174="Long",1,-1)*S174*IF(T174="",1,T174))</f>
        <v/>
      </c>
      <c r="W174" s="30" t="str">
        <f aca="false">IF(X174&lt;&gt;"OK","",V174/U174)</f>
        <v/>
      </c>
      <c r="X174" s="28" t="str">
        <f aca="false">IF(COUNTA(M174:T174)=0,"",IF(AND(O174&lt;&gt;"Long",O174&lt;&gt;"Short"),"Pick Long or Short",IF(COUNT(P174,Q174,R174,S174)&lt;4,"Add entry, initial stop, exit and size",IF(S174&lt;=0,"Size must be above 0",IF(IF(O174="Long",Q174&gt;=P174,Q174&lt;=P174),"Initial stop must be on the losing side of entry",IF(AND(T174&lt;&gt;"",N(T174)&lt;=0),"Point value must be above 0","OK"))))))</f>
        <v/>
      </c>
    </row>
    <row r="175" customFormat="false" ht="15" hidden="false" customHeight="false" outlineLevel="0" collapsed="false">
      <c r="M175" s="29"/>
      <c r="N175" s="15"/>
      <c r="O175" s="15"/>
      <c r="P175" s="16"/>
      <c r="Q175" s="16"/>
      <c r="R175" s="16"/>
      <c r="S175" s="25"/>
      <c r="T175" s="16"/>
      <c r="U175" s="26" t="str">
        <f aca="false">IF(X175&lt;&gt;"OK","",ABS(P175-Q175)*S175*IF(T175="",1,T175))</f>
        <v/>
      </c>
      <c r="V175" s="26" t="str">
        <f aca="false">IF(X175&lt;&gt;"OK","",(R175-P175)*IF(O175="Long",1,-1)*S175*IF(T175="",1,T175))</f>
        <v/>
      </c>
      <c r="W175" s="30" t="str">
        <f aca="false">IF(X175&lt;&gt;"OK","",V175/U175)</f>
        <v/>
      </c>
      <c r="X175" s="28" t="str">
        <f aca="false">IF(COUNTA(M175:T175)=0,"",IF(AND(O175&lt;&gt;"Long",O175&lt;&gt;"Short"),"Pick Long or Short",IF(COUNT(P175,Q175,R175,S175)&lt;4,"Add entry, initial stop, exit and size",IF(S175&lt;=0,"Size must be above 0",IF(IF(O175="Long",Q175&gt;=P175,Q175&lt;=P175),"Initial stop must be on the losing side of entry",IF(AND(T175&lt;&gt;"",N(T175)&lt;=0),"Point value must be above 0","OK"))))))</f>
        <v/>
      </c>
    </row>
    <row r="176" customFormat="false" ht="15" hidden="false" customHeight="false" outlineLevel="0" collapsed="false">
      <c r="M176" s="29"/>
      <c r="N176" s="15"/>
      <c r="O176" s="15"/>
      <c r="P176" s="16"/>
      <c r="Q176" s="16"/>
      <c r="R176" s="16"/>
      <c r="S176" s="25"/>
      <c r="T176" s="16"/>
      <c r="U176" s="26" t="str">
        <f aca="false">IF(X176&lt;&gt;"OK","",ABS(P176-Q176)*S176*IF(T176="",1,T176))</f>
        <v/>
      </c>
      <c r="V176" s="26" t="str">
        <f aca="false">IF(X176&lt;&gt;"OK","",(R176-P176)*IF(O176="Long",1,-1)*S176*IF(T176="",1,T176))</f>
        <v/>
      </c>
      <c r="W176" s="30" t="str">
        <f aca="false">IF(X176&lt;&gt;"OK","",V176/U176)</f>
        <v/>
      </c>
      <c r="X176" s="28" t="str">
        <f aca="false">IF(COUNTA(M176:T176)=0,"",IF(AND(O176&lt;&gt;"Long",O176&lt;&gt;"Short"),"Pick Long or Short",IF(COUNT(P176,Q176,R176,S176)&lt;4,"Add entry, initial stop, exit and size",IF(S176&lt;=0,"Size must be above 0",IF(IF(O176="Long",Q176&gt;=P176,Q176&lt;=P176),"Initial stop must be on the losing side of entry",IF(AND(T176&lt;&gt;"",N(T176)&lt;=0),"Point value must be above 0","OK"))))))</f>
        <v/>
      </c>
    </row>
    <row r="177" customFormat="false" ht="15" hidden="false" customHeight="false" outlineLevel="0" collapsed="false">
      <c r="M177" s="29"/>
      <c r="N177" s="15"/>
      <c r="O177" s="15"/>
      <c r="P177" s="16"/>
      <c r="Q177" s="16"/>
      <c r="R177" s="16"/>
      <c r="S177" s="25"/>
      <c r="T177" s="16"/>
      <c r="U177" s="26" t="str">
        <f aca="false">IF(X177&lt;&gt;"OK","",ABS(P177-Q177)*S177*IF(T177="",1,T177))</f>
        <v/>
      </c>
      <c r="V177" s="26" t="str">
        <f aca="false">IF(X177&lt;&gt;"OK","",(R177-P177)*IF(O177="Long",1,-1)*S177*IF(T177="",1,T177))</f>
        <v/>
      </c>
      <c r="W177" s="30" t="str">
        <f aca="false">IF(X177&lt;&gt;"OK","",V177/U177)</f>
        <v/>
      </c>
      <c r="X177" s="28" t="str">
        <f aca="false">IF(COUNTA(M177:T177)=0,"",IF(AND(O177&lt;&gt;"Long",O177&lt;&gt;"Short"),"Pick Long or Short",IF(COUNT(P177,Q177,R177,S177)&lt;4,"Add entry, initial stop, exit and size",IF(S177&lt;=0,"Size must be above 0",IF(IF(O177="Long",Q177&gt;=P177,Q177&lt;=P177),"Initial stop must be on the losing side of entry",IF(AND(T177&lt;&gt;"",N(T177)&lt;=0),"Point value must be above 0","OK"))))))</f>
        <v/>
      </c>
    </row>
    <row r="178" customFormat="false" ht="15" hidden="false" customHeight="false" outlineLevel="0" collapsed="false">
      <c r="M178" s="29"/>
      <c r="N178" s="15"/>
      <c r="O178" s="15"/>
      <c r="P178" s="16"/>
      <c r="Q178" s="16"/>
      <c r="R178" s="16"/>
      <c r="S178" s="25"/>
      <c r="T178" s="16"/>
      <c r="U178" s="26" t="str">
        <f aca="false">IF(X178&lt;&gt;"OK","",ABS(P178-Q178)*S178*IF(T178="",1,T178))</f>
        <v/>
      </c>
      <c r="V178" s="26" t="str">
        <f aca="false">IF(X178&lt;&gt;"OK","",(R178-P178)*IF(O178="Long",1,-1)*S178*IF(T178="",1,T178))</f>
        <v/>
      </c>
      <c r="W178" s="30" t="str">
        <f aca="false">IF(X178&lt;&gt;"OK","",V178/U178)</f>
        <v/>
      </c>
      <c r="X178" s="28" t="str">
        <f aca="false">IF(COUNTA(M178:T178)=0,"",IF(AND(O178&lt;&gt;"Long",O178&lt;&gt;"Short"),"Pick Long or Short",IF(COUNT(P178,Q178,R178,S178)&lt;4,"Add entry, initial stop, exit and size",IF(S178&lt;=0,"Size must be above 0",IF(IF(O178="Long",Q178&gt;=P178,Q178&lt;=P178),"Initial stop must be on the losing side of entry",IF(AND(T178&lt;&gt;"",N(T178)&lt;=0),"Point value must be above 0","OK"))))))</f>
        <v/>
      </c>
    </row>
    <row r="179" customFormat="false" ht="15" hidden="false" customHeight="false" outlineLevel="0" collapsed="false">
      <c r="M179" s="29"/>
      <c r="N179" s="15"/>
      <c r="O179" s="15"/>
      <c r="P179" s="16"/>
      <c r="Q179" s="16"/>
      <c r="R179" s="16"/>
      <c r="S179" s="25"/>
      <c r="T179" s="16"/>
      <c r="U179" s="26" t="str">
        <f aca="false">IF(X179&lt;&gt;"OK","",ABS(P179-Q179)*S179*IF(T179="",1,T179))</f>
        <v/>
      </c>
      <c r="V179" s="26" t="str">
        <f aca="false">IF(X179&lt;&gt;"OK","",(R179-P179)*IF(O179="Long",1,-1)*S179*IF(T179="",1,T179))</f>
        <v/>
      </c>
      <c r="W179" s="30" t="str">
        <f aca="false">IF(X179&lt;&gt;"OK","",V179/U179)</f>
        <v/>
      </c>
      <c r="X179" s="28" t="str">
        <f aca="false">IF(COUNTA(M179:T179)=0,"",IF(AND(O179&lt;&gt;"Long",O179&lt;&gt;"Short"),"Pick Long or Short",IF(COUNT(P179,Q179,R179,S179)&lt;4,"Add entry, initial stop, exit and size",IF(S179&lt;=0,"Size must be above 0",IF(IF(O179="Long",Q179&gt;=P179,Q179&lt;=P179),"Initial stop must be on the losing side of entry",IF(AND(T179&lt;&gt;"",N(T179)&lt;=0),"Point value must be above 0","OK"))))))</f>
        <v/>
      </c>
    </row>
    <row r="180" customFormat="false" ht="15" hidden="false" customHeight="false" outlineLevel="0" collapsed="false">
      <c r="M180" s="29"/>
      <c r="N180" s="15"/>
      <c r="O180" s="15"/>
      <c r="P180" s="16"/>
      <c r="Q180" s="16"/>
      <c r="R180" s="16"/>
      <c r="S180" s="25"/>
      <c r="T180" s="16"/>
      <c r="U180" s="26" t="str">
        <f aca="false">IF(X180&lt;&gt;"OK","",ABS(P180-Q180)*S180*IF(T180="",1,T180))</f>
        <v/>
      </c>
      <c r="V180" s="26" t="str">
        <f aca="false">IF(X180&lt;&gt;"OK","",(R180-P180)*IF(O180="Long",1,-1)*S180*IF(T180="",1,T180))</f>
        <v/>
      </c>
      <c r="W180" s="30" t="str">
        <f aca="false">IF(X180&lt;&gt;"OK","",V180/U180)</f>
        <v/>
      </c>
      <c r="X180" s="28" t="str">
        <f aca="false">IF(COUNTA(M180:T180)=0,"",IF(AND(O180&lt;&gt;"Long",O180&lt;&gt;"Short"),"Pick Long or Short",IF(COUNT(P180,Q180,R180,S180)&lt;4,"Add entry, initial stop, exit and size",IF(S180&lt;=0,"Size must be above 0",IF(IF(O180="Long",Q180&gt;=P180,Q180&lt;=P180),"Initial stop must be on the losing side of entry",IF(AND(T180&lt;&gt;"",N(T180)&lt;=0),"Point value must be above 0","OK"))))))</f>
        <v/>
      </c>
    </row>
    <row r="181" customFormat="false" ht="15" hidden="false" customHeight="false" outlineLevel="0" collapsed="false">
      <c r="M181" s="29"/>
      <c r="N181" s="15"/>
      <c r="O181" s="15"/>
      <c r="P181" s="16"/>
      <c r="Q181" s="16"/>
      <c r="R181" s="16"/>
      <c r="S181" s="25"/>
      <c r="T181" s="16"/>
      <c r="U181" s="26" t="str">
        <f aca="false">IF(X181&lt;&gt;"OK","",ABS(P181-Q181)*S181*IF(T181="",1,T181))</f>
        <v/>
      </c>
      <c r="V181" s="26" t="str">
        <f aca="false">IF(X181&lt;&gt;"OK","",(R181-P181)*IF(O181="Long",1,-1)*S181*IF(T181="",1,T181))</f>
        <v/>
      </c>
      <c r="W181" s="30" t="str">
        <f aca="false">IF(X181&lt;&gt;"OK","",V181/U181)</f>
        <v/>
      </c>
      <c r="X181" s="28" t="str">
        <f aca="false">IF(COUNTA(M181:T181)=0,"",IF(AND(O181&lt;&gt;"Long",O181&lt;&gt;"Short"),"Pick Long or Short",IF(COUNT(P181,Q181,R181,S181)&lt;4,"Add entry, initial stop, exit and size",IF(S181&lt;=0,"Size must be above 0",IF(IF(O181="Long",Q181&gt;=P181,Q181&lt;=P181),"Initial stop must be on the losing side of entry",IF(AND(T181&lt;&gt;"",N(T181)&lt;=0),"Point value must be above 0","OK"))))))</f>
        <v/>
      </c>
    </row>
    <row r="182" customFormat="false" ht="15" hidden="false" customHeight="false" outlineLevel="0" collapsed="false">
      <c r="M182" s="29"/>
      <c r="N182" s="15"/>
      <c r="O182" s="15"/>
      <c r="P182" s="16"/>
      <c r="Q182" s="16"/>
      <c r="R182" s="16"/>
      <c r="S182" s="25"/>
      <c r="T182" s="16"/>
      <c r="U182" s="26" t="str">
        <f aca="false">IF(X182&lt;&gt;"OK","",ABS(P182-Q182)*S182*IF(T182="",1,T182))</f>
        <v/>
      </c>
      <c r="V182" s="26" t="str">
        <f aca="false">IF(X182&lt;&gt;"OK","",(R182-P182)*IF(O182="Long",1,-1)*S182*IF(T182="",1,T182))</f>
        <v/>
      </c>
      <c r="W182" s="30" t="str">
        <f aca="false">IF(X182&lt;&gt;"OK","",V182/U182)</f>
        <v/>
      </c>
      <c r="X182" s="28" t="str">
        <f aca="false">IF(COUNTA(M182:T182)=0,"",IF(AND(O182&lt;&gt;"Long",O182&lt;&gt;"Short"),"Pick Long or Short",IF(COUNT(P182,Q182,R182,S182)&lt;4,"Add entry, initial stop, exit and size",IF(S182&lt;=0,"Size must be above 0",IF(IF(O182="Long",Q182&gt;=P182,Q182&lt;=P182),"Initial stop must be on the losing side of entry",IF(AND(T182&lt;&gt;"",N(T182)&lt;=0),"Point value must be above 0","OK"))))))</f>
        <v/>
      </c>
    </row>
    <row r="183" customFormat="false" ht="15" hidden="false" customHeight="false" outlineLevel="0" collapsed="false">
      <c r="M183" s="29"/>
      <c r="N183" s="15"/>
      <c r="O183" s="15"/>
      <c r="P183" s="16"/>
      <c r="Q183" s="16"/>
      <c r="R183" s="16"/>
      <c r="S183" s="25"/>
      <c r="T183" s="16"/>
      <c r="U183" s="26" t="str">
        <f aca="false">IF(X183&lt;&gt;"OK","",ABS(P183-Q183)*S183*IF(T183="",1,T183))</f>
        <v/>
      </c>
      <c r="V183" s="26" t="str">
        <f aca="false">IF(X183&lt;&gt;"OK","",(R183-P183)*IF(O183="Long",1,-1)*S183*IF(T183="",1,T183))</f>
        <v/>
      </c>
      <c r="W183" s="30" t="str">
        <f aca="false">IF(X183&lt;&gt;"OK","",V183/U183)</f>
        <v/>
      </c>
      <c r="X183" s="28" t="str">
        <f aca="false">IF(COUNTA(M183:T183)=0,"",IF(AND(O183&lt;&gt;"Long",O183&lt;&gt;"Short"),"Pick Long or Short",IF(COUNT(P183,Q183,R183,S183)&lt;4,"Add entry, initial stop, exit and size",IF(S183&lt;=0,"Size must be above 0",IF(IF(O183="Long",Q183&gt;=P183,Q183&lt;=P183),"Initial stop must be on the losing side of entry",IF(AND(T183&lt;&gt;"",N(T183)&lt;=0),"Point value must be above 0","OK"))))))</f>
        <v/>
      </c>
    </row>
    <row r="184" customFormat="false" ht="15" hidden="false" customHeight="false" outlineLevel="0" collapsed="false">
      <c r="M184" s="29"/>
      <c r="N184" s="15"/>
      <c r="O184" s="15"/>
      <c r="P184" s="16"/>
      <c r="Q184" s="16"/>
      <c r="R184" s="16"/>
      <c r="S184" s="25"/>
      <c r="T184" s="16"/>
      <c r="U184" s="26" t="str">
        <f aca="false">IF(X184&lt;&gt;"OK","",ABS(P184-Q184)*S184*IF(T184="",1,T184))</f>
        <v/>
      </c>
      <c r="V184" s="26" t="str">
        <f aca="false">IF(X184&lt;&gt;"OK","",(R184-P184)*IF(O184="Long",1,-1)*S184*IF(T184="",1,T184))</f>
        <v/>
      </c>
      <c r="W184" s="30" t="str">
        <f aca="false">IF(X184&lt;&gt;"OK","",V184/U184)</f>
        <v/>
      </c>
      <c r="X184" s="28" t="str">
        <f aca="false">IF(COUNTA(M184:T184)=0,"",IF(AND(O184&lt;&gt;"Long",O184&lt;&gt;"Short"),"Pick Long or Short",IF(COUNT(P184,Q184,R184,S184)&lt;4,"Add entry, initial stop, exit and size",IF(S184&lt;=0,"Size must be above 0",IF(IF(O184="Long",Q184&gt;=P184,Q184&lt;=P184),"Initial stop must be on the losing side of entry",IF(AND(T184&lt;&gt;"",N(T184)&lt;=0),"Point value must be above 0","OK"))))))</f>
        <v/>
      </c>
    </row>
    <row r="185" customFormat="false" ht="15" hidden="false" customHeight="false" outlineLevel="0" collapsed="false">
      <c r="M185" s="29"/>
      <c r="N185" s="15"/>
      <c r="O185" s="15"/>
      <c r="P185" s="16"/>
      <c r="Q185" s="16"/>
      <c r="R185" s="16"/>
      <c r="S185" s="25"/>
      <c r="T185" s="16"/>
      <c r="U185" s="26" t="str">
        <f aca="false">IF(X185&lt;&gt;"OK","",ABS(P185-Q185)*S185*IF(T185="",1,T185))</f>
        <v/>
      </c>
      <c r="V185" s="26" t="str">
        <f aca="false">IF(X185&lt;&gt;"OK","",(R185-P185)*IF(O185="Long",1,-1)*S185*IF(T185="",1,T185))</f>
        <v/>
      </c>
      <c r="W185" s="30" t="str">
        <f aca="false">IF(X185&lt;&gt;"OK","",V185/U185)</f>
        <v/>
      </c>
      <c r="X185" s="28" t="str">
        <f aca="false">IF(COUNTA(M185:T185)=0,"",IF(AND(O185&lt;&gt;"Long",O185&lt;&gt;"Short"),"Pick Long or Short",IF(COUNT(P185,Q185,R185,S185)&lt;4,"Add entry, initial stop, exit and size",IF(S185&lt;=0,"Size must be above 0",IF(IF(O185="Long",Q185&gt;=P185,Q185&lt;=P185),"Initial stop must be on the losing side of entry",IF(AND(T185&lt;&gt;"",N(T185)&lt;=0),"Point value must be above 0","OK"))))))</f>
        <v/>
      </c>
    </row>
    <row r="186" customFormat="false" ht="15" hidden="false" customHeight="false" outlineLevel="0" collapsed="false">
      <c r="M186" s="29"/>
      <c r="N186" s="15"/>
      <c r="O186" s="15"/>
      <c r="P186" s="16"/>
      <c r="Q186" s="16"/>
      <c r="R186" s="16"/>
      <c r="S186" s="25"/>
      <c r="T186" s="16"/>
      <c r="U186" s="26" t="str">
        <f aca="false">IF(X186&lt;&gt;"OK","",ABS(P186-Q186)*S186*IF(T186="",1,T186))</f>
        <v/>
      </c>
      <c r="V186" s="26" t="str">
        <f aca="false">IF(X186&lt;&gt;"OK","",(R186-P186)*IF(O186="Long",1,-1)*S186*IF(T186="",1,T186))</f>
        <v/>
      </c>
      <c r="W186" s="30" t="str">
        <f aca="false">IF(X186&lt;&gt;"OK","",V186/U186)</f>
        <v/>
      </c>
      <c r="X186" s="28" t="str">
        <f aca="false">IF(COUNTA(M186:T186)=0,"",IF(AND(O186&lt;&gt;"Long",O186&lt;&gt;"Short"),"Pick Long or Short",IF(COUNT(P186,Q186,R186,S186)&lt;4,"Add entry, initial stop, exit and size",IF(S186&lt;=0,"Size must be above 0",IF(IF(O186="Long",Q186&gt;=P186,Q186&lt;=P186),"Initial stop must be on the losing side of entry",IF(AND(T186&lt;&gt;"",N(T186)&lt;=0),"Point value must be above 0","OK"))))))</f>
        <v/>
      </c>
    </row>
    <row r="187" customFormat="false" ht="15" hidden="false" customHeight="false" outlineLevel="0" collapsed="false">
      <c r="M187" s="29"/>
      <c r="N187" s="15"/>
      <c r="O187" s="15"/>
      <c r="P187" s="16"/>
      <c r="Q187" s="16"/>
      <c r="R187" s="16"/>
      <c r="S187" s="25"/>
      <c r="T187" s="16"/>
      <c r="U187" s="26" t="str">
        <f aca="false">IF(X187&lt;&gt;"OK","",ABS(P187-Q187)*S187*IF(T187="",1,T187))</f>
        <v/>
      </c>
      <c r="V187" s="26" t="str">
        <f aca="false">IF(X187&lt;&gt;"OK","",(R187-P187)*IF(O187="Long",1,-1)*S187*IF(T187="",1,T187))</f>
        <v/>
      </c>
      <c r="W187" s="30" t="str">
        <f aca="false">IF(X187&lt;&gt;"OK","",V187/U187)</f>
        <v/>
      </c>
      <c r="X187" s="28" t="str">
        <f aca="false">IF(COUNTA(M187:T187)=0,"",IF(AND(O187&lt;&gt;"Long",O187&lt;&gt;"Short"),"Pick Long or Short",IF(COUNT(P187,Q187,R187,S187)&lt;4,"Add entry, initial stop, exit and size",IF(S187&lt;=0,"Size must be above 0",IF(IF(O187="Long",Q187&gt;=P187,Q187&lt;=P187),"Initial stop must be on the losing side of entry",IF(AND(T187&lt;&gt;"",N(T187)&lt;=0),"Point value must be above 0","OK"))))))</f>
        <v/>
      </c>
    </row>
    <row r="188" customFormat="false" ht="15" hidden="false" customHeight="false" outlineLevel="0" collapsed="false">
      <c r="M188" s="29"/>
      <c r="N188" s="15"/>
      <c r="O188" s="15"/>
      <c r="P188" s="16"/>
      <c r="Q188" s="16"/>
      <c r="R188" s="16"/>
      <c r="S188" s="25"/>
      <c r="T188" s="16"/>
      <c r="U188" s="26" t="str">
        <f aca="false">IF(X188&lt;&gt;"OK","",ABS(P188-Q188)*S188*IF(T188="",1,T188))</f>
        <v/>
      </c>
      <c r="V188" s="26" t="str">
        <f aca="false">IF(X188&lt;&gt;"OK","",(R188-P188)*IF(O188="Long",1,-1)*S188*IF(T188="",1,T188))</f>
        <v/>
      </c>
      <c r="W188" s="30" t="str">
        <f aca="false">IF(X188&lt;&gt;"OK","",V188/U188)</f>
        <v/>
      </c>
      <c r="X188" s="28" t="str">
        <f aca="false">IF(COUNTA(M188:T188)=0,"",IF(AND(O188&lt;&gt;"Long",O188&lt;&gt;"Short"),"Pick Long or Short",IF(COUNT(P188,Q188,R188,S188)&lt;4,"Add entry, initial stop, exit and size",IF(S188&lt;=0,"Size must be above 0",IF(IF(O188="Long",Q188&gt;=P188,Q188&lt;=P188),"Initial stop must be on the losing side of entry",IF(AND(T188&lt;&gt;"",N(T188)&lt;=0),"Point value must be above 0","OK"))))))</f>
        <v/>
      </c>
    </row>
    <row r="189" customFormat="false" ht="15" hidden="false" customHeight="false" outlineLevel="0" collapsed="false">
      <c r="M189" s="29"/>
      <c r="N189" s="15"/>
      <c r="O189" s="15"/>
      <c r="P189" s="16"/>
      <c r="Q189" s="16"/>
      <c r="R189" s="16"/>
      <c r="S189" s="25"/>
      <c r="T189" s="16"/>
      <c r="U189" s="26" t="str">
        <f aca="false">IF(X189&lt;&gt;"OK","",ABS(P189-Q189)*S189*IF(T189="",1,T189))</f>
        <v/>
      </c>
      <c r="V189" s="26" t="str">
        <f aca="false">IF(X189&lt;&gt;"OK","",(R189-P189)*IF(O189="Long",1,-1)*S189*IF(T189="",1,T189))</f>
        <v/>
      </c>
      <c r="W189" s="30" t="str">
        <f aca="false">IF(X189&lt;&gt;"OK","",V189/U189)</f>
        <v/>
      </c>
      <c r="X189" s="28" t="str">
        <f aca="false">IF(COUNTA(M189:T189)=0,"",IF(AND(O189&lt;&gt;"Long",O189&lt;&gt;"Short"),"Pick Long or Short",IF(COUNT(P189,Q189,R189,S189)&lt;4,"Add entry, initial stop, exit and size",IF(S189&lt;=0,"Size must be above 0",IF(IF(O189="Long",Q189&gt;=P189,Q189&lt;=P189),"Initial stop must be on the losing side of entry",IF(AND(T189&lt;&gt;"",N(T189)&lt;=0),"Point value must be above 0","OK"))))))</f>
        <v/>
      </c>
    </row>
    <row r="190" customFormat="false" ht="15" hidden="false" customHeight="false" outlineLevel="0" collapsed="false">
      <c r="M190" s="29"/>
      <c r="N190" s="15"/>
      <c r="O190" s="15"/>
      <c r="P190" s="16"/>
      <c r="Q190" s="16"/>
      <c r="R190" s="16"/>
      <c r="S190" s="25"/>
      <c r="T190" s="16"/>
      <c r="U190" s="26" t="str">
        <f aca="false">IF(X190&lt;&gt;"OK","",ABS(P190-Q190)*S190*IF(T190="",1,T190))</f>
        <v/>
      </c>
      <c r="V190" s="26" t="str">
        <f aca="false">IF(X190&lt;&gt;"OK","",(R190-P190)*IF(O190="Long",1,-1)*S190*IF(T190="",1,T190))</f>
        <v/>
      </c>
      <c r="W190" s="30" t="str">
        <f aca="false">IF(X190&lt;&gt;"OK","",V190/U190)</f>
        <v/>
      </c>
      <c r="X190" s="28" t="str">
        <f aca="false">IF(COUNTA(M190:T190)=0,"",IF(AND(O190&lt;&gt;"Long",O190&lt;&gt;"Short"),"Pick Long or Short",IF(COUNT(P190,Q190,R190,S190)&lt;4,"Add entry, initial stop, exit and size",IF(S190&lt;=0,"Size must be above 0",IF(IF(O190="Long",Q190&gt;=P190,Q190&lt;=P190),"Initial stop must be on the losing side of entry",IF(AND(T190&lt;&gt;"",N(T190)&lt;=0),"Point value must be above 0","OK"))))))</f>
        <v/>
      </c>
    </row>
    <row r="191" customFormat="false" ht="15" hidden="false" customHeight="false" outlineLevel="0" collapsed="false">
      <c r="M191" s="29"/>
      <c r="N191" s="15"/>
      <c r="O191" s="15"/>
      <c r="P191" s="16"/>
      <c r="Q191" s="16"/>
      <c r="R191" s="16"/>
      <c r="S191" s="25"/>
      <c r="T191" s="16"/>
      <c r="U191" s="26" t="str">
        <f aca="false">IF(X191&lt;&gt;"OK","",ABS(P191-Q191)*S191*IF(T191="",1,T191))</f>
        <v/>
      </c>
      <c r="V191" s="26" t="str">
        <f aca="false">IF(X191&lt;&gt;"OK","",(R191-P191)*IF(O191="Long",1,-1)*S191*IF(T191="",1,T191))</f>
        <v/>
      </c>
      <c r="W191" s="30" t="str">
        <f aca="false">IF(X191&lt;&gt;"OK","",V191/U191)</f>
        <v/>
      </c>
      <c r="X191" s="28" t="str">
        <f aca="false">IF(COUNTA(M191:T191)=0,"",IF(AND(O191&lt;&gt;"Long",O191&lt;&gt;"Short"),"Pick Long or Short",IF(COUNT(P191,Q191,R191,S191)&lt;4,"Add entry, initial stop, exit and size",IF(S191&lt;=0,"Size must be above 0",IF(IF(O191="Long",Q191&gt;=P191,Q191&lt;=P191),"Initial stop must be on the losing side of entry",IF(AND(T191&lt;&gt;"",N(T191)&lt;=0),"Point value must be above 0","OK"))))))</f>
        <v/>
      </c>
    </row>
    <row r="192" customFormat="false" ht="15" hidden="false" customHeight="false" outlineLevel="0" collapsed="false">
      <c r="M192" s="29"/>
      <c r="N192" s="15"/>
      <c r="O192" s="15"/>
      <c r="P192" s="16"/>
      <c r="Q192" s="16"/>
      <c r="R192" s="16"/>
      <c r="S192" s="25"/>
      <c r="T192" s="16"/>
      <c r="U192" s="26" t="str">
        <f aca="false">IF(X192&lt;&gt;"OK","",ABS(P192-Q192)*S192*IF(T192="",1,T192))</f>
        <v/>
      </c>
      <c r="V192" s="26" t="str">
        <f aca="false">IF(X192&lt;&gt;"OK","",(R192-P192)*IF(O192="Long",1,-1)*S192*IF(T192="",1,T192))</f>
        <v/>
      </c>
      <c r="W192" s="30" t="str">
        <f aca="false">IF(X192&lt;&gt;"OK","",V192/U192)</f>
        <v/>
      </c>
      <c r="X192" s="28" t="str">
        <f aca="false">IF(COUNTA(M192:T192)=0,"",IF(AND(O192&lt;&gt;"Long",O192&lt;&gt;"Short"),"Pick Long or Short",IF(COUNT(P192,Q192,R192,S192)&lt;4,"Add entry, initial stop, exit and size",IF(S192&lt;=0,"Size must be above 0",IF(IF(O192="Long",Q192&gt;=P192,Q192&lt;=P192),"Initial stop must be on the losing side of entry",IF(AND(T192&lt;&gt;"",N(T192)&lt;=0),"Point value must be above 0","OK"))))))</f>
        <v/>
      </c>
    </row>
    <row r="193" customFormat="false" ht="15" hidden="false" customHeight="false" outlineLevel="0" collapsed="false">
      <c r="M193" s="29"/>
      <c r="N193" s="15"/>
      <c r="O193" s="15"/>
      <c r="P193" s="16"/>
      <c r="Q193" s="16"/>
      <c r="R193" s="16"/>
      <c r="S193" s="25"/>
      <c r="T193" s="16"/>
      <c r="U193" s="26" t="str">
        <f aca="false">IF(X193&lt;&gt;"OK","",ABS(P193-Q193)*S193*IF(T193="",1,T193))</f>
        <v/>
      </c>
      <c r="V193" s="26" t="str">
        <f aca="false">IF(X193&lt;&gt;"OK","",(R193-P193)*IF(O193="Long",1,-1)*S193*IF(T193="",1,T193))</f>
        <v/>
      </c>
      <c r="W193" s="30" t="str">
        <f aca="false">IF(X193&lt;&gt;"OK","",V193/U193)</f>
        <v/>
      </c>
      <c r="X193" s="28" t="str">
        <f aca="false">IF(COUNTA(M193:T193)=0,"",IF(AND(O193&lt;&gt;"Long",O193&lt;&gt;"Short"),"Pick Long or Short",IF(COUNT(P193,Q193,R193,S193)&lt;4,"Add entry, initial stop, exit and size",IF(S193&lt;=0,"Size must be above 0",IF(IF(O193="Long",Q193&gt;=P193,Q193&lt;=P193),"Initial stop must be on the losing side of entry",IF(AND(T193&lt;&gt;"",N(T193)&lt;=0),"Point value must be above 0","OK"))))))</f>
        <v/>
      </c>
    </row>
    <row r="194" customFormat="false" ht="15" hidden="false" customHeight="false" outlineLevel="0" collapsed="false">
      <c r="M194" s="29"/>
      <c r="N194" s="15"/>
      <c r="O194" s="15"/>
      <c r="P194" s="16"/>
      <c r="Q194" s="16"/>
      <c r="R194" s="16"/>
      <c r="S194" s="25"/>
      <c r="T194" s="16"/>
      <c r="U194" s="26" t="str">
        <f aca="false">IF(X194&lt;&gt;"OK","",ABS(P194-Q194)*S194*IF(T194="",1,T194))</f>
        <v/>
      </c>
      <c r="V194" s="26" t="str">
        <f aca="false">IF(X194&lt;&gt;"OK","",(R194-P194)*IF(O194="Long",1,-1)*S194*IF(T194="",1,T194))</f>
        <v/>
      </c>
      <c r="W194" s="30" t="str">
        <f aca="false">IF(X194&lt;&gt;"OK","",V194/U194)</f>
        <v/>
      </c>
      <c r="X194" s="28" t="str">
        <f aca="false">IF(COUNTA(M194:T194)=0,"",IF(AND(O194&lt;&gt;"Long",O194&lt;&gt;"Short"),"Pick Long or Short",IF(COUNT(P194,Q194,R194,S194)&lt;4,"Add entry, initial stop, exit and size",IF(S194&lt;=0,"Size must be above 0",IF(IF(O194="Long",Q194&gt;=P194,Q194&lt;=P194),"Initial stop must be on the losing side of entry",IF(AND(T194&lt;&gt;"",N(T194)&lt;=0),"Point value must be above 0","OK"))))))</f>
        <v/>
      </c>
    </row>
    <row r="195" customFormat="false" ht="15" hidden="false" customHeight="false" outlineLevel="0" collapsed="false">
      <c r="M195" s="29"/>
      <c r="N195" s="15"/>
      <c r="O195" s="15"/>
      <c r="P195" s="16"/>
      <c r="Q195" s="16"/>
      <c r="R195" s="16"/>
      <c r="S195" s="25"/>
      <c r="T195" s="16"/>
      <c r="U195" s="26" t="str">
        <f aca="false">IF(X195&lt;&gt;"OK","",ABS(P195-Q195)*S195*IF(T195="",1,T195))</f>
        <v/>
      </c>
      <c r="V195" s="26" t="str">
        <f aca="false">IF(X195&lt;&gt;"OK","",(R195-P195)*IF(O195="Long",1,-1)*S195*IF(T195="",1,T195))</f>
        <v/>
      </c>
      <c r="W195" s="30" t="str">
        <f aca="false">IF(X195&lt;&gt;"OK","",V195/U195)</f>
        <v/>
      </c>
      <c r="X195" s="28" t="str">
        <f aca="false">IF(COUNTA(M195:T195)=0,"",IF(AND(O195&lt;&gt;"Long",O195&lt;&gt;"Short"),"Pick Long or Short",IF(COUNT(P195,Q195,R195,S195)&lt;4,"Add entry, initial stop, exit and size",IF(S195&lt;=0,"Size must be above 0",IF(IF(O195="Long",Q195&gt;=P195,Q195&lt;=P195),"Initial stop must be on the losing side of entry",IF(AND(T195&lt;&gt;"",N(T195)&lt;=0),"Point value must be above 0","OK"))))))</f>
        <v/>
      </c>
    </row>
    <row r="196" customFormat="false" ht="15" hidden="false" customHeight="false" outlineLevel="0" collapsed="false">
      <c r="M196" s="29"/>
      <c r="N196" s="15"/>
      <c r="O196" s="15"/>
      <c r="P196" s="16"/>
      <c r="Q196" s="16"/>
      <c r="R196" s="16"/>
      <c r="S196" s="25"/>
      <c r="T196" s="16"/>
      <c r="U196" s="26" t="str">
        <f aca="false">IF(X196&lt;&gt;"OK","",ABS(P196-Q196)*S196*IF(T196="",1,T196))</f>
        <v/>
      </c>
      <c r="V196" s="26" t="str">
        <f aca="false">IF(X196&lt;&gt;"OK","",(R196-P196)*IF(O196="Long",1,-1)*S196*IF(T196="",1,T196))</f>
        <v/>
      </c>
      <c r="W196" s="30" t="str">
        <f aca="false">IF(X196&lt;&gt;"OK","",V196/U196)</f>
        <v/>
      </c>
      <c r="X196" s="28" t="str">
        <f aca="false">IF(COUNTA(M196:T196)=0,"",IF(AND(O196&lt;&gt;"Long",O196&lt;&gt;"Short"),"Pick Long or Short",IF(COUNT(P196,Q196,R196,S196)&lt;4,"Add entry, initial stop, exit and size",IF(S196&lt;=0,"Size must be above 0",IF(IF(O196="Long",Q196&gt;=P196,Q196&lt;=P196),"Initial stop must be on the losing side of entry",IF(AND(T196&lt;&gt;"",N(T196)&lt;=0),"Point value must be above 0","OK"))))))</f>
        <v/>
      </c>
    </row>
    <row r="197" customFormat="false" ht="15" hidden="false" customHeight="false" outlineLevel="0" collapsed="false">
      <c r="M197" s="29"/>
      <c r="N197" s="15"/>
      <c r="O197" s="15"/>
      <c r="P197" s="16"/>
      <c r="Q197" s="16"/>
      <c r="R197" s="16"/>
      <c r="S197" s="25"/>
      <c r="T197" s="16"/>
      <c r="U197" s="26" t="str">
        <f aca="false">IF(X197&lt;&gt;"OK","",ABS(P197-Q197)*S197*IF(T197="",1,T197))</f>
        <v/>
      </c>
      <c r="V197" s="26" t="str">
        <f aca="false">IF(X197&lt;&gt;"OK","",(R197-P197)*IF(O197="Long",1,-1)*S197*IF(T197="",1,T197))</f>
        <v/>
      </c>
      <c r="W197" s="30" t="str">
        <f aca="false">IF(X197&lt;&gt;"OK","",V197/U197)</f>
        <v/>
      </c>
      <c r="X197" s="28" t="str">
        <f aca="false">IF(COUNTA(M197:T197)=0,"",IF(AND(O197&lt;&gt;"Long",O197&lt;&gt;"Short"),"Pick Long or Short",IF(COUNT(P197,Q197,R197,S197)&lt;4,"Add entry, initial stop, exit and size",IF(S197&lt;=0,"Size must be above 0",IF(IF(O197="Long",Q197&gt;=P197,Q197&lt;=P197),"Initial stop must be on the losing side of entry",IF(AND(T197&lt;&gt;"",N(T197)&lt;=0),"Point value must be above 0","OK"))))))</f>
        <v/>
      </c>
    </row>
    <row r="198" customFormat="false" ht="15" hidden="false" customHeight="false" outlineLevel="0" collapsed="false">
      <c r="M198" s="29"/>
      <c r="N198" s="15"/>
      <c r="O198" s="15"/>
      <c r="P198" s="16"/>
      <c r="Q198" s="16"/>
      <c r="R198" s="16"/>
      <c r="S198" s="25"/>
      <c r="T198" s="16"/>
      <c r="U198" s="26" t="str">
        <f aca="false">IF(X198&lt;&gt;"OK","",ABS(P198-Q198)*S198*IF(T198="",1,T198))</f>
        <v/>
      </c>
      <c r="V198" s="26" t="str">
        <f aca="false">IF(X198&lt;&gt;"OK","",(R198-P198)*IF(O198="Long",1,-1)*S198*IF(T198="",1,T198))</f>
        <v/>
      </c>
      <c r="W198" s="30" t="str">
        <f aca="false">IF(X198&lt;&gt;"OK","",V198/U198)</f>
        <v/>
      </c>
      <c r="X198" s="28" t="str">
        <f aca="false">IF(COUNTA(M198:T198)=0,"",IF(AND(O198&lt;&gt;"Long",O198&lt;&gt;"Short"),"Pick Long or Short",IF(COUNT(P198,Q198,R198,S198)&lt;4,"Add entry, initial stop, exit and size",IF(S198&lt;=0,"Size must be above 0",IF(IF(O198="Long",Q198&gt;=P198,Q198&lt;=P198),"Initial stop must be on the losing side of entry",IF(AND(T198&lt;&gt;"",N(T198)&lt;=0),"Point value must be above 0","OK"))))))</f>
        <v/>
      </c>
    </row>
    <row r="199" customFormat="false" ht="15" hidden="false" customHeight="false" outlineLevel="0" collapsed="false">
      <c r="M199" s="29"/>
      <c r="N199" s="15"/>
      <c r="O199" s="15"/>
      <c r="P199" s="16"/>
      <c r="Q199" s="16"/>
      <c r="R199" s="16"/>
      <c r="S199" s="25"/>
      <c r="T199" s="16"/>
      <c r="U199" s="26" t="str">
        <f aca="false">IF(X199&lt;&gt;"OK","",ABS(P199-Q199)*S199*IF(T199="",1,T199))</f>
        <v/>
      </c>
      <c r="V199" s="26" t="str">
        <f aca="false">IF(X199&lt;&gt;"OK","",(R199-P199)*IF(O199="Long",1,-1)*S199*IF(T199="",1,T199))</f>
        <v/>
      </c>
      <c r="W199" s="30" t="str">
        <f aca="false">IF(X199&lt;&gt;"OK","",V199/U199)</f>
        <v/>
      </c>
      <c r="X199" s="28" t="str">
        <f aca="false">IF(COUNTA(M199:T199)=0,"",IF(AND(O199&lt;&gt;"Long",O199&lt;&gt;"Short"),"Pick Long or Short",IF(COUNT(P199,Q199,R199,S199)&lt;4,"Add entry, initial stop, exit and size",IF(S199&lt;=0,"Size must be above 0",IF(IF(O199="Long",Q199&gt;=P199,Q199&lt;=P199),"Initial stop must be on the losing side of entry",IF(AND(T199&lt;&gt;"",N(T199)&lt;=0),"Point value must be above 0","OK"))))))</f>
        <v/>
      </c>
    </row>
    <row r="200" customFormat="false" ht="15" hidden="false" customHeight="false" outlineLevel="0" collapsed="false">
      <c r="M200" s="29"/>
      <c r="N200" s="15"/>
      <c r="O200" s="15"/>
      <c r="P200" s="16"/>
      <c r="Q200" s="16"/>
      <c r="R200" s="16"/>
      <c r="S200" s="25"/>
      <c r="T200" s="16"/>
      <c r="U200" s="26" t="str">
        <f aca="false">IF(X200&lt;&gt;"OK","",ABS(P200-Q200)*S200*IF(T200="",1,T200))</f>
        <v/>
      </c>
      <c r="V200" s="26" t="str">
        <f aca="false">IF(X200&lt;&gt;"OK","",(R200-P200)*IF(O200="Long",1,-1)*S200*IF(T200="",1,T200))</f>
        <v/>
      </c>
      <c r="W200" s="30" t="str">
        <f aca="false">IF(X200&lt;&gt;"OK","",V200/U200)</f>
        <v/>
      </c>
      <c r="X200" s="28" t="str">
        <f aca="false">IF(COUNTA(M200:T200)=0,"",IF(AND(O200&lt;&gt;"Long",O200&lt;&gt;"Short"),"Pick Long or Short",IF(COUNT(P200,Q200,R200,S200)&lt;4,"Add entry, initial stop, exit and size",IF(S200&lt;=0,"Size must be above 0",IF(IF(O200="Long",Q200&gt;=P200,Q200&lt;=P200),"Initial stop must be on the losing side of entry",IF(AND(T200&lt;&gt;"",N(T200)&lt;=0),"Point value must be above 0","OK"))))))</f>
        <v/>
      </c>
    </row>
    <row r="201" customFormat="false" ht="15" hidden="false" customHeight="false" outlineLevel="0" collapsed="false">
      <c r="M201" s="29"/>
      <c r="N201" s="15"/>
      <c r="O201" s="15"/>
      <c r="P201" s="16"/>
      <c r="Q201" s="16"/>
      <c r="R201" s="16"/>
      <c r="S201" s="25"/>
      <c r="T201" s="16"/>
      <c r="U201" s="26" t="str">
        <f aca="false">IF(X201&lt;&gt;"OK","",ABS(P201-Q201)*S201*IF(T201="",1,T201))</f>
        <v/>
      </c>
      <c r="V201" s="26" t="str">
        <f aca="false">IF(X201&lt;&gt;"OK","",(R201-P201)*IF(O201="Long",1,-1)*S201*IF(T201="",1,T201))</f>
        <v/>
      </c>
      <c r="W201" s="30" t="str">
        <f aca="false">IF(X201&lt;&gt;"OK","",V201/U201)</f>
        <v/>
      </c>
      <c r="X201" s="28" t="str">
        <f aca="false">IF(COUNTA(M201:T201)=0,"",IF(AND(O201&lt;&gt;"Long",O201&lt;&gt;"Short"),"Pick Long or Short",IF(COUNT(P201,Q201,R201,S201)&lt;4,"Add entry, initial stop, exit and size",IF(S201&lt;=0,"Size must be above 0",IF(IF(O201="Long",Q201&gt;=P201,Q201&lt;=P201),"Initial stop must be on the losing side of entry",IF(AND(T201&lt;&gt;"",N(T201)&lt;=0),"Point value must be above 0","OK"))))))</f>
        <v/>
      </c>
    </row>
    <row r="202" customFormat="false" ht="15" hidden="false" customHeight="false" outlineLevel="0" collapsed="false">
      <c r="M202" s="29"/>
      <c r="N202" s="15"/>
      <c r="O202" s="15"/>
      <c r="P202" s="16"/>
      <c r="Q202" s="16"/>
      <c r="R202" s="16"/>
      <c r="S202" s="25"/>
      <c r="T202" s="16"/>
      <c r="U202" s="26" t="str">
        <f aca="false">IF(X202&lt;&gt;"OK","",ABS(P202-Q202)*S202*IF(T202="",1,T202))</f>
        <v/>
      </c>
      <c r="V202" s="26" t="str">
        <f aca="false">IF(X202&lt;&gt;"OK","",(R202-P202)*IF(O202="Long",1,-1)*S202*IF(T202="",1,T202))</f>
        <v/>
      </c>
      <c r="W202" s="30" t="str">
        <f aca="false">IF(X202&lt;&gt;"OK","",V202/U202)</f>
        <v/>
      </c>
      <c r="X202" s="28" t="str">
        <f aca="false">IF(COUNTA(M202:T202)=0,"",IF(AND(O202&lt;&gt;"Long",O202&lt;&gt;"Short"),"Pick Long or Short",IF(COUNT(P202,Q202,R202,S202)&lt;4,"Add entry, initial stop, exit and size",IF(S202&lt;=0,"Size must be above 0",IF(IF(O202="Long",Q202&gt;=P202,Q202&lt;=P202),"Initial stop must be on the losing side of entry",IF(AND(T202&lt;&gt;"",N(T202)&lt;=0),"Point value must be above 0","OK"))))))</f>
        <v/>
      </c>
    </row>
    <row r="203" customFormat="false" ht="15" hidden="false" customHeight="false" outlineLevel="0" collapsed="false">
      <c r="M203" s="29"/>
      <c r="N203" s="15"/>
      <c r="O203" s="15"/>
      <c r="P203" s="16"/>
      <c r="Q203" s="16"/>
      <c r="R203" s="16"/>
      <c r="S203" s="25"/>
      <c r="T203" s="16"/>
      <c r="U203" s="26" t="str">
        <f aca="false">IF(X203&lt;&gt;"OK","",ABS(P203-Q203)*S203*IF(T203="",1,T203))</f>
        <v/>
      </c>
      <c r="V203" s="26" t="str">
        <f aca="false">IF(X203&lt;&gt;"OK","",(R203-P203)*IF(O203="Long",1,-1)*S203*IF(T203="",1,T203))</f>
        <v/>
      </c>
      <c r="W203" s="30" t="str">
        <f aca="false">IF(X203&lt;&gt;"OK","",V203/U203)</f>
        <v/>
      </c>
      <c r="X203" s="28" t="str">
        <f aca="false">IF(COUNTA(M203:T203)=0,"",IF(AND(O203&lt;&gt;"Long",O203&lt;&gt;"Short"),"Pick Long or Short",IF(COUNT(P203,Q203,R203,S203)&lt;4,"Add entry, initial stop, exit and size",IF(S203&lt;=0,"Size must be above 0",IF(IF(O203="Long",Q203&gt;=P203,Q203&lt;=P203),"Initial stop must be on the losing side of entry",IF(AND(T203&lt;&gt;"",N(T203)&lt;=0),"Point value must be above 0","OK"))))))</f>
        <v/>
      </c>
    </row>
    <row r="204" customFormat="false" ht="15" hidden="false" customHeight="false" outlineLevel="0" collapsed="false">
      <c r="M204" s="29"/>
      <c r="N204" s="15"/>
      <c r="O204" s="15"/>
      <c r="P204" s="16"/>
      <c r="Q204" s="16"/>
      <c r="R204" s="16"/>
      <c r="S204" s="25"/>
      <c r="T204" s="16"/>
      <c r="U204" s="26" t="str">
        <f aca="false">IF(X204&lt;&gt;"OK","",ABS(P204-Q204)*S204*IF(T204="",1,T204))</f>
        <v/>
      </c>
      <c r="V204" s="26" t="str">
        <f aca="false">IF(X204&lt;&gt;"OK","",(R204-P204)*IF(O204="Long",1,-1)*S204*IF(T204="",1,T204))</f>
        <v/>
      </c>
      <c r="W204" s="30" t="str">
        <f aca="false">IF(X204&lt;&gt;"OK","",V204/U204)</f>
        <v/>
      </c>
      <c r="X204" s="28" t="str">
        <f aca="false">IF(COUNTA(M204:T204)=0,"",IF(AND(O204&lt;&gt;"Long",O204&lt;&gt;"Short"),"Pick Long or Short",IF(COUNT(P204,Q204,R204,S204)&lt;4,"Add entry, initial stop, exit and size",IF(S204&lt;=0,"Size must be above 0",IF(IF(O204="Long",Q204&gt;=P204,Q204&lt;=P204),"Initial stop must be on the losing side of entry",IF(AND(T204&lt;&gt;"",N(T204)&lt;=0),"Point value must be above 0","OK"))))))</f>
        <v/>
      </c>
    </row>
    <row r="205" customFormat="false" ht="15" hidden="false" customHeight="false" outlineLevel="0" collapsed="false">
      <c r="M205" s="29"/>
      <c r="N205" s="15"/>
      <c r="O205" s="15"/>
      <c r="P205" s="16"/>
      <c r="Q205" s="16"/>
      <c r="R205" s="16"/>
      <c r="S205" s="25"/>
      <c r="T205" s="16"/>
      <c r="U205" s="26" t="str">
        <f aca="false">IF(X205&lt;&gt;"OK","",ABS(P205-Q205)*S205*IF(T205="",1,T205))</f>
        <v/>
      </c>
      <c r="V205" s="26" t="str">
        <f aca="false">IF(X205&lt;&gt;"OK","",(R205-P205)*IF(O205="Long",1,-1)*S205*IF(T205="",1,T205))</f>
        <v/>
      </c>
      <c r="W205" s="30" t="str">
        <f aca="false">IF(X205&lt;&gt;"OK","",V205/U205)</f>
        <v/>
      </c>
      <c r="X205" s="28" t="str">
        <f aca="false">IF(COUNTA(M205:T205)=0,"",IF(AND(O205&lt;&gt;"Long",O205&lt;&gt;"Short"),"Pick Long or Short",IF(COUNT(P205,Q205,R205,S205)&lt;4,"Add entry, initial stop, exit and size",IF(S205&lt;=0,"Size must be above 0",IF(IF(O205="Long",Q205&gt;=P205,Q205&lt;=P205),"Initial stop must be on the losing side of entry",IF(AND(T205&lt;&gt;"",N(T205)&lt;=0),"Point value must be above 0","OK"))))))</f>
        <v/>
      </c>
    </row>
    <row r="206" customFormat="false" ht="15" hidden="false" customHeight="false" outlineLevel="0" collapsed="false">
      <c r="M206" s="29"/>
      <c r="N206" s="15"/>
      <c r="O206" s="15"/>
      <c r="P206" s="16"/>
      <c r="Q206" s="16"/>
      <c r="R206" s="16"/>
      <c r="S206" s="25"/>
      <c r="T206" s="16"/>
      <c r="U206" s="26" t="str">
        <f aca="false">IF(X206&lt;&gt;"OK","",ABS(P206-Q206)*S206*IF(T206="",1,T206))</f>
        <v/>
      </c>
      <c r="V206" s="26" t="str">
        <f aca="false">IF(X206&lt;&gt;"OK","",(R206-P206)*IF(O206="Long",1,-1)*S206*IF(T206="",1,T206))</f>
        <v/>
      </c>
      <c r="W206" s="30" t="str">
        <f aca="false">IF(X206&lt;&gt;"OK","",V206/U206)</f>
        <v/>
      </c>
      <c r="X206" s="28" t="str">
        <f aca="false">IF(COUNTA(M206:T206)=0,"",IF(AND(O206&lt;&gt;"Long",O206&lt;&gt;"Short"),"Pick Long or Short",IF(COUNT(P206,Q206,R206,S206)&lt;4,"Add entry, initial stop, exit and size",IF(S206&lt;=0,"Size must be above 0",IF(IF(O206="Long",Q206&gt;=P206,Q206&lt;=P206),"Initial stop must be on the losing side of entry",IF(AND(T206&lt;&gt;"",N(T206)&lt;=0),"Point value must be above 0","OK"))))))</f>
        <v/>
      </c>
    </row>
    <row r="207" customFormat="false" ht="15" hidden="false" customHeight="false" outlineLevel="0" collapsed="false">
      <c r="M207" s="29"/>
      <c r="N207" s="15"/>
      <c r="O207" s="15"/>
      <c r="P207" s="16"/>
      <c r="Q207" s="16"/>
      <c r="R207" s="16"/>
      <c r="S207" s="25"/>
      <c r="T207" s="16"/>
      <c r="U207" s="26" t="str">
        <f aca="false">IF(X207&lt;&gt;"OK","",ABS(P207-Q207)*S207*IF(T207="",1,T207))</f>
        <v/>
      </c>
      <c r="V207" s="26" t="str">
        <f aca="false">IF(X207&lt;&gt;"OK","",(R207-P207)*IF(O207="Long",1,-1)*S207*IF(T207="",1,T207))</f>
        <v/>
      </c>
      <c r="W207" s="30" t="str">
        <f aca="false">IF(X207&lt;&gt;"OK","",V207/U207)</f>
        <v/>
      </c>
      <c r="X207" s="28" t="str">
        <f aca="false">IF(COUNTA(M207:T207)=0,"",IF(AND(O207&lt;&gt;"Long",O207&lt;&gt;"Short"),"Pick Long or Short",IF(COUNT(P207,Q207,R207,S207)&lt;4,"Add entry, initial stop, exit and size",IF(S207&lt;=0,"Size must be above 0",IF(IF(O207="Long",Q207&gt;=P207,Q207&lt;=P207),"Initial stop must be on the losing side of entry",IF(AND(T207&lt;&gt;"",N(T207)&lt;=0),"Point value must be above 0","OK"))))))</f>
        <v/>
      </c>
    </row>
    <row r="208" customFormat="false" ht="15" hidden="false" customHeight="false" outlineLevel="0" collapsed="false">
      <c r="M208" s="29"/>
      <c r="N208" s="15"/>
      <c r="O208" s="15"/>
      <c r="P208" s="16"/>
      <c r="Q208" s="16"/>
      <c r="R208" s="16"/>
      <c r="S208" s="25"/>
      <c r="T208" s="16"/>
      <c r="U208" s="26" t="str">
        <f aca="false">IF(X208&lt;&gt;"OK","",ABS(P208-Q208)*S208*IF(T208="",1,T208))</f>
        <v/>
      </c>
      <c r="V208" s="26" t="str">
        <f aca="false">IF(X208&lt;&gt;"OK","",(R208-P208)*IF(O208="Long",1,-1)*S208*IF(T208="",1,T208))</f>
        <v/>
      </c>
      <c r="W208" s="30" t="str">
        <f aca="false">IF(X208&lt;&gt;"OK","",V208/U208)</f>
        <v/>
      </c>
      <c r="X208" s="28" t="str">
        <f aca="false">IF(COUNTA(M208:T208)=0,"",IF(AND(O208&lt;&gt;"Long",O208&lt;&gt;"Short"),"Pick Long or Short",IF(COUNT(P208,Q208,R208,S208)&lt;4,"Add entry, initial stop, exit and size",IF(S208&lt;=0,"Size must be above 0",IF(IF(O208="Long",Q208&gt;=P208,Q208&lt;=P208),"Initial stop must be on the losing side of entry",IF(AND(T208&lt;&gt;"",N(T208)&lt;=0),"Point value must be above 0","OK"))))))</f>
        <v/>
      </c>
    </row>
  </sheetData>
  <conditionalFormatting sqref="E3:E5">
    <cfRule type="cellIs" priority="2" operator="equal" aboveAverage="0" equalAverage="0" bottom="0" percent="0" rank="0" text="" dxfId="0">
      <formula>"OVER"</formula>
    </cfRule>
    <cfRule type="cellIs" priority="3" operator="equal" aboveAverage="0" equalAverage="0" bottom="0" percent="0" rank="0" text="" dxfId="1">
      <formula>"OK"</formula>
    </cfRule>
  </conditionalFormatting>
  <conditionalFormatting sqref="K9:K58">
    <cfRule type="expression" priority="4" aboveAverage="0" equalAverage="0" bottom="0" percent="0" rank="0" text="" dxfId="0">
      <formula>AND(K9&lt;&gt;"",K9&lt;&gt;"OK")</formula>
    </cfRule>
  </conditionalFormatting>
  <conditionalFormatting sqref="X9:X208">
    <cfRule type="expression" priority="5" aboveAverage="0" equalAverage="0" bottom="0" percent="0" rank="0" text="" dxfId="0">
      <formula>AND(X9&lt;&gt;"",X9&lt;&gt;"OK")</formula>
    </cfRule>
  </conditionalFormatting>
  <dataValidations count="4">
    <dataValidation allowBlank="true" errorStyle="stop" operator="between" showDropDown="false" showErrorMessage="false" showInputMessage="false" sqref="B9:B58" type="list">
      <formula1>"Long,Short"</formula1>
      <formula2>0</formula2>
    </dataValidation>
    <dataValidation allowBlank="true" errorStyle="stop" operator="between" showDropDown="false" showErrorMessage="false" showInputMessage="false" sqref="C9:C58" type="list">
      <formula1>"Stock,Forex,Futures"</formula1>
      <formula2>0</formula2>
    </dataValidation>
    <dataValidation allowBlank="true" errorStyle="stop" operator="between" showDropDown="false" showErrorMessage="false" showInputMessage="false" sqref="O9:O208" type="list">
      <formula1>"Long,Short"</formula1>
      <formula2>0</formula2>
    </dataValidation>
    <dataValidation allowBlank="true" error="Size must be above 0." errorStyle="stop" operator="greaterThan" showDropDown="false" showErrorMessage="false" showInputMessage="false" sqref="F9:F58 S9:S208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5" min="5" style="0" width="30"/>
    <col collapsed="false" customWidth="true" hidden="false" outlineLevel="0" max="7" min="6" style="0" width="13"/>
    <col collapsed="false" customWidth="true" hidden="false" outlineLevel="0" max="8" min="8" style="0" width="10"/>
    <col collapsed="false" customWidth="true" hidden="false" outlineLevel="0" max="9" min="9" style="0" width="9"/>
    <col collapsed="false" customWidth="true" hidden="false" outlineLevel="0" max="10" min="10" style="0" width="13"/>
    <col collapsed="false" customWidth="true" hidden="false" outlineLevel="0" max="11" min="11" style="0" width="11"/>
    <col collapsed="false" customWidth="true" hidden="false" outlineLevel="0" max="12" min="12" style="0" width="9"/>
    <col collapsed="false" customWidth="true" hidden="false" outlineLevel="0" max="13" min="13" style="0" width="13"/>
    <col collapsed="false" customWidth="true" hidden="false" outlineLevel="0" max="15" min="14" style="0" width="11"/>
    <col collapsed="false" customWidth="true" hidden="false" outlineLevel="0" max="16" min="16" style="0" width="28"/>
    <col collapsed="false" customWidth="true" hidden="false" outlineLevel="0" max="17" min="17" style="0" width="7"/>
  </cols>
  <sheetData>
    <row r="1" customFormat="false" ht="19.7" hidden="false" customHeight="false" outlineLevel="0" collapsed="false">
      <c r="A1" s="1" t="s">
        <v>159</v>
      </c>
    </row>
    <row r="3" customFormat="false" ht="15" hidden="false" customHeight="false" outlineLevel="0" collapsed="false">
      <c r="A3" s="3" t="s">
        <v>160</v>
      </c>
      <c r="B3" s="3" t="n">
        <f aca="false">COUNTIF(P8:P307,"OK")</f>
        <v>0</v>
      </c>
    </row>
    <row r="4" customFormat="false" ht="15" hidden="false" customHeight="false" outlineLevel="0" collapsed="false">
      <c r="A4" s="3" t="s">
        <v>152</v>
      </c>
      <c r="B4" s="3" t="str">
        <f aca="false">IF(SUMPRODUCT(--(LEN(P8:P307)&gt;0))=0,"Add your first day in row 8",IF(SUMPRODUCT(--(LEN(P8:P307)&gt;0))=B3,"OK: all "&amp;B3&amp;" rows are counted",SUMPRODUCT(--(LEN(P8:P307)&gt;0))-B3&amp;" row(s) need a fix (see column P); they are left out"))</f>
        <v>Add your first day in row 8</v>
      </c>
    </row>
    <row r="5" customFormat="false" ht="15" hidden="false" customHeight="false" outlineLevel="0" collapsed="false">
      <c r="A5" s="3" t="s">
        <v>161</v>
      </c>
      <c r="B5" s="31" t="n">
        <f aca="false">SUMIFS(B8:B307,P8:P307,"OK")</f>
        <v>0</v>
      </c>
    </row>
    <row r="6" customFormat="false" ht="15" hidden="false" customHeight="false" outlineLevel="0" collapsed="false">
      <c r="A6" s="2" t="s">
        <v>162</v>
      </c>
    </row>
    <row r="7" customFormat="false" ht="45" hidden="false" customHeight="true" outlineLevel="0" collapsed="false">
      <c r="A7" s="4" t="s">
        <v>163</v>
      </c>
      <c r="B7" s="4" t="s">
        <v>164</v>
      </c>
      <c r="C7" s="4" t="s">
        <v>165</v>
      </c>
      <c r="D7" s="4" t="s">
        <v>166</v>
      </c>
      <c r="E7" s="4" t="s">
        <v>149</v>
      </c>
      <c r="F7" s="24" t="s">
        <v>167</v>
      </c>
      <c r="G7" s="24" t="s">
        <v>168</v>
      </c>
      <c r="H7" s="24" t="s">
        <v>169</v>
      </c>
      <c r="I7" s="24" t="s">
        <v>170</v>
      </c>
      <c r="J7" s="24" t="s">
        <v>171</v>
      </c>
      <c r="K7" s="24" t="s">
        <v>172</v>
      </c>
      <c r="L7" s="24" t="s">
        <v>173</v>
      </c>
      <c r="M7" s="24" t="s">
        <v>59</v>
      </c>
      <c r="N7" s="24" t="s">
        <v>61</v>
      </c>
      <c r="O7" s="24" t="s">
        <v>174</v>
      </c>
      <c r="P7" s="24" t="s">
        <v>152</v>
      </c>
      <c r="Q7" s="24" t="s">
        <v>175</v>
      </c>
    </row>
    <row r="8" customFormat="false" ht="15" hidden="false" customHeight="false" outlineLevel="0" collapsed="false">
      <c r="A8" s="29"/>
      <c r="B8" s="32"/>
      <c r="C8" s="32"/>
      <c r="D8" s="15"/>
      <c r="E8" s="15"/>
      <c r="F8" s="26" t="str">
        <f aca="false">IF(P8&lt;&gt;"OK","",N(Rules!$B$5))</f>
        <v/>
      </c>
      <c r="G8" s="26" t="str">
        <f aca="false">IF(P8&lt;&gt;"OK","",F8+B8+N(C8))</f>
        <v/>
      </c>
      <c r="H8" s="27" t="str">
        <f aca="false">IF(OR(P8&lt;&gt;"OK",N(F8)&lt;=0),"",B8/F8)</f>
        <v/>
      </c>
      <c r="I8" s="28" t="str">
        <f aca="false">IF(OR(H8="",N(Rules!$B$7)=0),"",IF(H8&lt;=-Rules!$B$7,"STOP","OK"))</f>
        <v/>
      </c>
      <c r="J8" s="26" t="str">
        <f aca="false">IF(P8&lt;&gt;"OK","",SUMIFS(B$8:B8,A$8:A8,"&gt;"&amp;(A8-7),P$8:P8,"OK"))</f>
        <v/>
      </c>
      <c r="K8" s="27" t="str">
        <f aca="false">IF(P8&lt;&gt;"OK","",IF(G8-J8-SUMIFS(C$8:C8,A$8:A8,"&gt;"&amp;(A8-7),P$8:P8,"OK")&lt;=0,"",J8/(G8-J8-SUMIFS(C$8:C8,A$8:A8,"&gt;"&amp;(A8-7),P$8:P8,"OK"))))</f>
        <v/>
      </c>
      <c r="L8" s="28" t="str">
        <f aca="false">IF(OR(P8&lt;&gt;"OK",K8="",N(Rules!$B$8)=0),"",IF(K8&lt;=-Rules!$B$8,"STOP","OK"))</f>
        <v/>
      </c>
      <c r="M8" s="26" t="str">
        <f aca="false">IF(P8&lt;&gt;"OK","",MAX(N(Rules!$B$5)+N(C8),G8))</f>
        <v/>
      </c>
      <c r="N8" s="27" t="str">
        <f aca="false">IF(P8&lt;&gt;"OK","",IF(N(M8)&lt;=0,"",MAX(0,1-G8/M8)))</f>
        <v/>
      </c>
      <c r="O8" s="33" t="str">
        <f aca="false">IF(P8&lt;&gt;"OK","",IF(OR(N(Rules!$B$11)=0,N(N8)&lt;Rules!$B$11),1,IF(OR(Rules!$B$12="",N(Rules!$B$12)&lt;0,N(Rules!$B$12)&gt;1),1,Rules!$B$12)))</f>
        <v/>
      </c>
      <c r="P8" s="28" t="str">
        <f aca="false">IF(COUNTA(A8:E8)=0,"",IF(NOT(ISNUMBER(A8)),"Add a date",IF(NOT(ISNUMBER(B8)),"Add P/L (0 if flat)",IF(AND(C8&lt;&gt;"",NOT(ISNUMBER(C8))),"Deposit must be a number",IF(N(Rules!$B$5)&lt;=0,"Set account size on Rules","OK")))))</f>
        <v/>
      </c>
      <c r="Q8" s="28" t="str">
        <f aca="false">IF(P8&lt;&gt;"OK","",COUNTIF(P$8:P8,"OK"))</f>
        <v/>
      </c>
    </row>
    <row r="9" customFormat="false" ht="15" hidden="false" customHeight="false" outlineLevel="0" collapsed="false">
      <c r="A9" s="29"/>
      <c r="B9" s="32"/>
      <c r="C9" s="32"/>
      <c r="D9" s="15"/>
      <c r="E9" s="15"/>
      <c r="F9" s="26" t="str">
        <f aca="false">IF(P9&lt;&gt;"OK","",IF(COUNT(G$8:G8)=0,N(Rules!$B$5),INDEX(G$8:G8,MATCH(9.99E+307,G$8:G8))))</f>
        <v/>
      </c>
      <c r="G9" s="26" t="str">
        <f aca="false">IF(P9&lt;&gt;"OK","",F9+B9+N(C9))</f>
        <v/>
      </c>
      <c r="H9" s="27" t="str">
        <f aca="false">IF(OR(P9&lt;&gt;"OK",N(F9)&lt;=0),"",B9/F9)</f>
        <v/>
      </c>
      <c r="I9" s="28" t="str">
        <f aca="false">IF(OR(H9="",N(Rules!$B$7)=0),"",IF(H9&lt;=-Rules!$B$7,"STOP","OK"))</f>
        <v/>
      </c>
      <c r="J9" s="26" t="str">
        <f aca="false">IF(P9&lt;&gt;"OK","",SUMIFS(B$8:B9,A$8:A9,"&gt;"&amp;(A9-7),P$8:P9,"OK"))</f>
        <v/>
      </c>
      <c r="K9" s="27" t="str">
        <f aca="false">IF(P9&lt;&gt;"OK","",IF(G9-J9-SUMIFS(C$8:C9,A$8:A9,"&gt;"&amp;(A9-7),P$8:P9,"OK")&lt;=0,"",J9/(G9-J9-SUMIFS(C$8:C9,A$8:A9,"&gt;"&amp;(A9-7),P$8:P9,"OK"))))</f>
        <v/>
      </c>
      <c r="L9" s="28" t="str">
        <f aca="false">IF(OR(P9&lt;&gt;"OK",K9="",N(Rules!$B$8)=0),"",IF(K9&lt;=-Rules!$B$8,"STOP","OK"))</f>
        <v/>
      </c>
      <c r="M9" s="26" t="str">
        <f aca="false">IF(P9&lt;&gt;"OK","",MAX(IF(COUNT(M$8:M8)=0,N(Rules!$B$5),INDEX(M$8:M8,MATCH(9.99E+307,M$8:M8)))+N(C9),G9))</f>
        <v/>
      </c>
      <c r="N9" s="27" t="str">
        <f aca="false">IF(P9&lt;&gt;"OK","",IF(N(M9)&lt;=0,"",MAX(0,1-G9/M9)))</f>
        <v/>
      </c>
      <c r="O9" s="33" t="str">
        <f aca="false">IF(P9&lt;&gt;"OK","",IF(OR(N(Rules!$B$11)=0,N(N9)&lt;Rules!$B$11),1,IF(OR(Rules!$B$12="",N(Rules!$B$12)&lt;0,N(Rules!$B$12)&gt;1),1,Rules!$B$12)))</f>
        <v/>
      </c>
      <c r="P9" s="28" t="str">
        <f aca="false">IF(COUNTA(A9:E9)=0,"",IF(NOT(ISNUMBER(A9)),"Add a date",IF(NOT(ISNUMBER(B9)),"Add P/L (0 if flat)",IF(AND(C9&lt;&gt;"",NOT(ISNUMBER(C9))),"Deposit must be a number",IF(N(Rules!$B$5)&lt;=0,"Set account size on Rules",IF(A9&lt;=MAX(A$8:A8),"Date must be after the rows above","OK"))))))</f>
        <v/>
      </c>
      <c r="Q9" s="28" t="str">
        <f aca="false">IF(P9&lt;&gt;"OK","",COUNTIF(P$8:P9,"OK"))</f>
        <v/>
      </c>
    </row>
    <row r="10" customFormat="false" ht="15" hidden="false" customHeight="false" outlineLevel="0" collapsed="false">
      <c r="A10" s="29"/>
      <c r="B10" s="32"/>
      <c r="C10" s="32"/>
      <c r="D10" s="15"/>
      <c r="E10" s="15"/>
      <c r="F10" s="26" t="str">
        <f aca="false">IF(P10&lt;&gt;"OK","",IF(COUNT(G$8:G9)=0,N(Rules!$B$5),INDEX(G$8:G9,MATCH(9.99E+307,G$8:G9))))</f>
        <v/>
      </c>
      <c r="G10" s="26" t="str">
        <f aca="false">IF(P10&lt;&gt;"OK","",F10+B10+N(C10))</f>
        <v/>
      </c>
      <c r="H10" s="27" t="str">
        <f aca="false">IF(OR(P10&lt;&gt;"OK",N(F10)&lt;=0),"",B10/F10)</f>
        <v/>
      </c>
      <c r="I10" s="28" t="str">
        <f aca="false">IF(OR(H10="",N(Rules!$B$7)=0),"",IF(H10&lt;=-Rules!$B$7,"STOP","OK"))</f>
        <v/>
      </c>
      <c r="J10" s="26" t="str">
        <f aca="false">IF(P10&lt;&gt;"OK","",SUMIFS(B$8:B10,A$8:A10,"&gt;"&amp;(A10-7),P$8:P10,"OK"))</f>
        <v/>
      </c>
      <c r="K10" s="27" t="str">
        <f aca="false">IF(P10&lt;&gt;"OK","",IF(G10-J10-SUMIFS(C$8:C10,A$8:A10,"&gt;"&amp;(A10-7),P$8:P10,"OK")&lt;=0,"",J10/(G10-J10-SUMIFS(C$8:C10,A$8:A10,"&gt;"&amp;(A10-7),P$8:P10,"OK"))))</f>
        <v/>
      </c>
      <c r="L10" s="28" t="str">
        <f aca="false">IF(OR(P10&lt;&gt;"OK",K10="",N(Rules!$B$8)=0),"",IF(K10&lt;=-Rules!$B$8,"STOP","OK"))</f>
        <v/>
      </c>
      <c r="M10" s="26" t="str">
        <f aca="false">IF(P10&lt;&gt;"OK","",MAX(IF(COUNT(M$8:M9)=0,N(Rules!$B$5),INDEX(M$8:M9,MATCH(9.99E+307,M$8:M9)))+N(C10),G10))</f>
        <v/>
      </c>
      <c r="N10" s="27" t="str">
        <f aca="false">IF(P10&lt;&gt;"OK","",IF(N(M10)&lt;=0,"",MAX(0,1-G10/M10)))</f>
        <v/>
      </c>
      <c r="O10" s="33" t="str">
        <f aca="false">IF(P10&lt;&gt;"OK","",IF(OR(N(Rules!$B$11)=0,N(N10)&lt;Rules!$B$11),1,IF(OR(Rules!$B$12="",N(Rules!$B$12)&lt;0,N(Rules!$B$12)&gt;1),1,Rules!$B$12)))</f>
        <v/>
      </c>
      <c r="P10" s="28" t="str">
        <f aca="false">IF(COUNTA(A10:E10)=0,"",IF(NOT(ISNUMBER(A10)),"Add a date",IF(NOT(ISNUMBER(B10)),"Add P/L (0 if flat)",IF(AND(C10&lt;&gt;"",NOT(ISNUMBER(C10))),"Deposit must be a number",IF(N(Rules!$B$5)&lt;=0,"Set account size on Rules",IF(A10&lt;=MAX(A$8:A9),"Date must be after the rows above","OK"))))))</f>
        <v/>
      </c>
      <c r="Q10" s="28" t="str">
        <f aca="false">IF(P10&lt;&gt;"OK","",COUNTIF(P$8:P10,"OK"))</f>
        <v/>
      </c>
    </row>
    <row r="11" customFormat="false" ht="15" hidden="false" customHeight="false" outlineLevel="0" collapsed="false">
      <c r="A11" s="29"/>
      <c r="B11" s="32"/>
      <c r="C11" s="32"/>
      <c r="D11" s="15"/>
      <c r="E11" s="15"/>
      <c r="F11" s="26" t="str">
        <f aca="false">IF(P11&lt;&gt;"OK","",IF(COUNT(G$8:G10)=0,N(Rules!$B$5),INDEX(G$8:G10,MATCH(9.99E+307,G$8:G10))))</f>
        <v/>
      </c>
      <c r="G11" s="26" t="str">
        <f aca="false">IF(P11&lt;&gt;"OK","",F11+B11+N(C11))</f>
        <v/>
      </c>
      <c r="H11" s="27" t="str">
        <f aca="false">IF(OR(P11&lt;&gt;"OK",N(F11)&lt;=0),"",B11/F11)</f>
        <v/>
      </c>
      <c r="I11" s="28" t="str">
        <f aca="false">IF(OR(H11="",N(Rules!$B$7)=0),"",IF(H11&lt;=-Rules!$B$7,"STOP","OK"))</f>
        <v/>
      </c>
      <c r="J11" s="26" t="str">
        <f aca="false">IF(P11&lt;&gt;"OK","",SUMIFS(B$8:B11,A$8:A11,"&gt;"&amp;(A11-7),P$8:P11,"OK"))</f>
        <v/>
      </c>
      <c r="K11" s="27" t="str">
        <f aca="false">IF(P11&lt;&gt;"OK","",IF(G11-J11-SUMIFS(C$8:C11,A$8:A11,"&gt;"&amp;(A11-7),P$8:P11,"OK")&lt;=0,"",J11/(G11-J11-SUMIFS(C$8:C11,A$8:A11,"&gt;"&amp;(A11-7),P$8:P11,"OK"))))</f>
        <v/>
      </c>
      <c r="L11" s="28" t="str">
        <f aca="false">IF(OR(P11&lt;&gt;"OK",K11="",N(Rules!$B$8)=0),"",IF(K11&lt;=-Rules!$B$8,"STOP","OK"))</f>
        <v/>
      </c>
      <c r="M11" s="26" t="str">
        <f aca="false">IF(P11&lt;&gt;"OK","",MAX(IF(COUNT(M$8:M10)=0,N(Rules!$B$5),INDEX(M$8:M10,MATCH(9.99E+307,M$8:M10)))+N(C11),G11))</f>
        <v/>
      </c>
      <c r="N11" s="27" t="str">
        <f aca="false">IF(P11&lt;&gt;"OK","",IF(N(M11)&lt;=0,"",MAX(0,1-G11/M11)))</f>
        <v/>
      </c>
      <c r="O11" s="33" t="str">
        <f aca="false">IF(P11&lt;&gt;"OK","",IF(OR(N(Rules!$B$11)=0,N(N11)&lt;Rules!$B$11),1,IF(OR(Rules!$B$12="",N(Rules!$B$12)&lt;0,N(Rules!$B$12)&gt;1),1,Rules!$B$12)))</f>
        <v/>
      </c>
      <c r="P11" s="28" t="str">
        <f aca="false">IF(COUNTA(A11:E11)=0,"",IF(NOT(ISNUMBER(A11)),"Add a date",IF(NOT(ISNUMBER(B11)),"Add P/L (0 if flat)",IF(AND(C11&lt;&gt;"",NOT(ISNUMBER(C11))),"Deposit must be a number",IF(N(Rules!$B$5)&lt;=0,"Set account size on Rules",IF(A11&lt;=MAX(A$8:A10),"Date must be after the rows above","OK"))))))</f>
        <v/>
      </c>
      <c r="Q11" s="28" t="str">
        <f aca="false">IF(P11&lt;&gt;"OK","",COUNTIF(P$8:P11,"OK"))</f>
        <v/>
      </c>
    </row>
    <row r="12" customFormat="false" ht="15" hidden="false" customHeight="false" outlineLevel="0" collapsed="false">
      <c r="A12" s="29"/>
      <c r="B12" s="32"/>
      <c r="C12" s="32"/>
      <c r="D12" s="15"/>
      <c r="E12" s="15"/>
      <c r="F12" s="26" t="str">
        <f aca="false">IF(P12&lt;&gt;"OK","",IF(COUNT(G$8:G11)=0,N(Rules!$B$5),INDEX(G$8:G11,MATCH(9.99E+307,G$8:G11))))</f>
        <v/>
      </c>
      <c r="G12" s="26" t="str">
        <f aca="false">IF(P12&lt;&gt;"OK","",F12+B12+N(C12))</f>
        <v/>
      </c>
      <c r="H12" s="27" t="str">
        <f aca="false">IF(OR(P12&lt;&gt;"OK",N(F12)&lt;=0),"",B12/F12)</f>
        <v/>
      </c>
      <c r="I12" s="28" t="str">
        <f aca="false">IF(OR(H12="",N(Rules!$B$7)=0),"",IF(H12&lt;=-Rules!$B$7,"STOP","OK"))</f>
        <v/>
      </c>
      <c r="J12" s="26" t="str">
        <f aca="false">IF(P12&lt;&gt;"OK","",SUMIFS(B$8:B12,A$8:A12,"&gt;"&amp;(A12-7),P$8:P12,"OK"))</f>
        <v/>
      </c>
      <c r="K12" s="27" t="str">
        <f aca="false">IF(P12&lt;&gt;"OK","",IF(G12-J12-SUMIFS(C$8:C12,A$8:A12,"&gt;"&amp;(A12-7),P$8:P12,"OK")&lt;=0,"",J12/(G12-J12-SUMIFS(C$8:C12,A$8:A12,"&gt;"&amp;(A12-7),P$8:P12,"OK"))))</f>
        <v/>
      </c>
      <c r="L12" s="28" t="str">
        <f aca="false">IF(OR(P12&lt;&gt;"OK",K12="",N(Rules!$B$8)=0),"",IF(K12&lt;=-Rules!$B$8,"STOP","OK"))</f>
        <v/>
      </c>
      <c r="M12" s="26" t="str">
        <f aca="false">IF(P12&lt;&gt;"OK","",MAX(IF(COUNT(M$8:M11)=0,N(Rules!$B$5),INDEX(M$8:M11,MATCH(9.99E+307,M$8:M11)))+N(C12),G12))</f>
        <v/>
      </c>
      <c r="N12" s="27" t="str">
        <f aca="false">IF(P12&lt;&gt;"OK","",IF(N(M12)&lt;=0,"",MAX(0,1-G12/M12)))</f>
        <v/>
      </c>
      <c r="O12" s="33" t="str">
        <f aca="false">IF(P12&lt;&gt;"OK","",IF(OR(N(Rules!$B$11)=0,N(N12)&lt;Rules!$B$11),1,IF(OR(Rules!$B$12="",N(Rules!$B$12)&lt;0,N(Rules!$B$12)&gt;1),1,Rules!$B$12)))</f>
        <v/>
      </c>
      <c r="P12" s="28" t="str">
        <f aca="false">IF(COUNTA(A12:E12)=0,"",IF(NOT(ISNUMBER(A12)),"Add a date",IF(NOT(ISNUMBER(B12)),"Add P/L (0 if flat)",IF(AND(C12&lt;&gt;"",NOT(ISNUMBER(C12))),"Deposit must be a number",IF(N(Rules!$B$5)&lt;=0,"Set account size on Rules",IF(A12&lt;=MAX(A$8:A11),"Date must be after the rows above","OK"))))))</f>
        <v/>
      </c>
      <c r="Q12" s="28" t="str">
        <f aca="false">IF(P12&lt;&gt;"OK","",COUNTIF(P$8:P12,"OK"))</f>
        <v/>
      </c>
    </row>
    <row r="13" customFormat="false" ht="15" hidden="false" customHeight="false" outlineLevel="0" collapsed="false">
      <c r="A13" s="29"/>
      <c r="B13" s="32"/>
      <c r="C13" s="32"/>
      <c r="D13" s="15"/>
      <c r="E13" s="15"/>
      <c r="F13" s="26" t="str">
        <f aca="false">IF(P13&lt;&gt;"OK","",IF(COUNT(G$8:G12)=0,N(Rules!$B$5),INDEX(G$8:G12,MATCH(9.99E+307,G$8:G12))))</f>
        <v/>
      </c>
      <c r="G13" s="26" t="str">
        <f aca="false">IF(P13&lt;&gt;"OK","",F13+B13+N(C13))</f>
        <v/>
      </c>
      <c r="H13" s="27" t="str">
        <f aca="false">IF(OR(P13&lt;&gt;"OK",N(F13)&lt;=0),"",B13/F13)</f>
        <v/>
      </c>
      <c r="I13" s="28" t="str">
        <f aca="false">IF(OR(H13="",N(Rules!$B$7)=0),"",IF(H13&lt;=-Rules!$B$7,"STOP","OK"))</f>
        <v/>
      </c>
      <c r="J13" s="26" t="str">
        <f aca="false">IF(P13&lt;&gt;"OK","",SUMIFS(B$8:B13,A$8:A13,"&gt;"&amp;(A13-7),P$8:P13,"OK"))</f>
        <v/>
      </c>
      <c r="K13" s="27" t="str">
        <f aca="false">IF(P13&lt;&gt;"OK","",IF(G13-J13-SUMIFS(C$8:C13,A$8:A13,"&gt;"&amp;(A13-7),P$8:P13,"OK")&lt;=0,"",J13/(G13-J13-SUMIFS(C$8:C13,A$8:A13,"&gt;"&amp;(A13-7),P$8:P13,"OK"))))</f>
        <v/>
      </c>
      <c r="L13" s="28" t="str">
        <f aca="false">IF(OR(P13&lt;&gt;"OK",K13="",N(Rules!$B$8)=0),"",IF(K13&lt;=-Rules!$B$8,"STOP","OK"))</f>
        <v/>
      </c>
      <c r="M13" s="26" t="str">
        <f aca="false">IF(P13&lt;&gt;"OK","",MAX(IF(COUNT(M$8:M12)=0,N(Rules!$B$5),INDEX(M$8:M12,MATCH(9.99E+307,M$8:M12)))+N(C13),G13))</f>
        <v/>
      </c>
      <c r="N13" s="27" t="str">
        <f aca="false">IF(P13&lt;&gt;"OK","",IF(N(M13)&lt;=0,"",MAX(0,1-G13/M13)))</f>
        <v/>
      </c>
      <c r="O13" s="33" t="str">
        <f aca="false">IF(P13&lt;&gt;"OK","",IF(OR(N(Rules!$B$11)=0,N(N13)&lt;Rules!$B$11),1,IF(OR(Rules!$B$12="",N(Rules!$B$12)&lt;0,N(Rules!$B$12)&gt;1),1,Rules!$B$12)))</f>
        <v/>
      </c>
      <c r="P13" s="28" t="str">
        <f aca="false">IF(COUNTA(A13:E13)=0,"",IF(NOT(ISNUMBER(A13)),"Add a date",IF(NOT(ISNUMBER(B13)),"Add P/L (0 if flat)",IF(AND(C13&lt;&gt;"",NOT(ISNUMBER(C13))),"Deposit must be a number",IF(N(Rules!$B$5)&lt;=0,"Set account size on Rules",IF(A13&lt;=MAX(A$8:A12),"Date must be after the rows above","OK"))))))</f>
        <v/>
      </c>
      <c r="Q13" s="28" t="str">
        <f aca="false">IF(P13&lt;&gt;"OK","",COUNTIF(P$8:P13,"OK"))</f>
        <v/>
      </c>
    </row>
    <row r="14" customFormat="false" ht="15" hidden="false" customHeight="false" outlineLevel="0" collapsed="false">
      <c r="A14" s="29"/>
      <c r="B14" s="32"/>
      <c r="C14" s="32"/>
      <c r="D14" s="15"/>
      <c r="E14" s="15"/>
      <c r="F14" s="26" t="str">
        <f aca="false">IF(P14&lt;&gt;"OK","",IF(COUNT(G$8:G13)=0,N(Rules!$B$5),INDEX(G$8:G13,MATCH(9.99E+307,G$8:G13))))</f>
        <v/>
      </c>
      <c r="G14" s="26" t="str">
        <f aca="false">IF(P14&lt;&gt;"OK","",F14+B14+N(C14))</f>
        <v/>
      </c>
      <c r="H14" s="27" t="str">
        <f aca="false">IF(OR(P14&lt;&gt;"OK",N(F14)&lt;=0),"",B14/F14)</f>
        <v/>
      </c>
      <c r="I14" s="28" t="str">
        <f aca="false">IF(OR(H14="",N(Rules!$B$7)=0),"",IF(H14&lt;=-Rules!$B$7,"STOP","OK"))</f>
        <v/>
      </c>
      <c r="J14" s="26" t="str">
        <f aca="false">IF(P14&lt;&gt;"OK","",SUMIFS(B$8:B14,A$8:A14,"&gt;"&amp;(A14-7),P$8:P14,"OK"))</f>
        <v/>
      </c>
      <c r="K14" s="27" t="str">
        <f aca="false">IF(P14&lt;&gt;"OK","",IF(G14-J14-SUMIFS(C$8:C14,A$8:A14,"&gt;"&amp;(A14-7),P$8:P14,"OK")&lt;=0,"",J14/(G14-J14-SUMIFS(C$8:C14,A$8:A14,"&gt;"&amp;(A14-7),P$8:P14,"OK"))))</f>
        <v/>
      </c>
      <c r="L14" s="28" t="str">
        <f aca="false">IF(OR(P14&lt;&gt;"OK",K14="",N(Rules!$B$8)=0),"",IF(K14&lt;=-Rules!$B$8,"STOP","OK"))</f>
        <v/>
      </c>
      <c r="M14" s="26" t="str">
        <f aca="false">IF(P14&lt;&gt;"OK","",MAX(IF(COUNT(M$8:M13)=0,N(Rules!$B$5),INDEX(M$8:M13,MATCH(9.99E+307,M$8:M13)))+N(C14),G14))</f>
        <v/>
      </c>
      <c r="N14" s="27" t="str">
        <f aca="false">IF(P14&lt;&gt;"OK","",IF(N(M14)&lt;=0,"",MAX(0,1-G14/M14)))</f>
        <v/>
      </c>
      <c r="O14" s="33" t="str">
        <f aca="false">IF(P14&lt;&gt;"OK","",IF(OR(N(Rules!$B$11)=0,N(N14)&lt;Rules!$B$11),1,IF(OR(Rules!$B$12="",N(Rules!$B$12)&lt;0,N(Rules!$B$12)&gt;1),1,Rules!$B$12)))</f>
        <v/>
      </c>
      <c r="P14" s="28" t="str">
        <f aca="false">IF(COUNTA(A14:E14)=0,"",IF(NOT(ISNUMBER(A14)),"Add a date",IF(NOT(ISNUMBER(B14)),"Add P/L (0 if flat)",IF(AND(C14&lt;&gt;"",NOT(ISNUMBER(C14))),"Deposit must be a number",IF(N(Rules!$B$5)&lt;=0,"Set account size on Rules",IF(A14&lt;=MAX(A$8:A13),"Date must be after the rows above","OK"))))))</f>
        <v/>
      </c>
      <c r="Q14" s="28" t="str">
        <f aca="false">IF(P14&lt;&gt;"OK","",COUNTIF(P$8:P14,"OK"))</f>
        <v/>
      </c>
    </row>
    <row r="15" customFormat="false" ht="15" hidden="false" customHeight="false" outlineLevel="0" collapsed="false">
      <c r="A15" s="29"/>
      <c r="B15" s="32"/>
      <c r="C15" s="32"/>
      <c r="D15" s="15"/>
      <c r="E15" s="15"/>
      <c r="F15" s="26" t="str">
        <f aca="false">IF(P15&lt;&gt;"OK","",IF(COUNT(G$8:G14)=0,N(Rules!$B$5),INDEX(G$8:G14,MATCH(9.99E+307,G$8:G14))))</f>
        <v/>
      </c>
      <c r="G15" s="26" t="str">
        <f aca="false">IF(P15&lt;&gt;"OK","",F15+B15+N(C15))</f>
        <v/>
      </c>
      <c r="H15" s="27" t="str">
        <f aca="false">IF(OR(P15&lt;&gt;"OK",N(F15)&lt;=0),"",B15/F15)</f>
        <v/>
      </c>
      <c r="I15" s="28" t="str">
        <f aca="false">IF(OR(H15="",N(Rules!$B$7)=0),"",IF(H15&lt;=-Rules!$B$7,"STOP","OK"))</f>
        <v/>
      </c>
      <c r="J15" s="26" t="str">
        <f aca="false">IF(P15&lt;&gt;"OK","",SUMIFS(B$8:B15,A$8:A15,"&gt;"&amp;(A15-7),P$8:P15,"OK"))</f>
        <v/>
      </c>
      <c r="K15" s="27" t="str">
        <f aca="false">IF(P15&lt;&gt;"OK","",IF(G15-J15-SUMIFS(C$8:C15,A$8:A15,"&gt;"&amp;(A15-7),P$8:P15,"OK")&lt;=0,"",J15/(G15-J15-SUMIFS(C$8:C15,A$8:A15,"&gt;"&amp;(A15-7),P$8:P15,"OK"))))</f>
        <v/>
      </c>
      <c r="L15" s="28" t="str">
        <f aca="false">IF(OR(P15&lt;&gt;"OK",K15="",N(Rules!$B$8)=0),"",IF(K15&lt;=-Rules!$B$8,"STOP","OK"))</f>
        <v/>
      </c>
      <c r="M15" s="26" t="str">
        <f aca="false">IF(P15&lt;&gt;"OK","",MAX(IF(COUNT(M$8:M14)=0,N(Rules!$B$5),INDEX(M$8:M14,MATCH(9.99E+307,M$8:M14)))+N(C15),G15))</f>
        <v/>
      </c>
      <c r="N15" s="27" t="str">
        <f aca="false">IF(P15&lt;&gt;"OK","",IF(N(M15)&lt;=0,"",MAX(0,1-G15/M15)))</f>
        <v/>
      </c>
      <c r="O15" s="33" t="str">
        <f aca="false">IF(P15&lt;&gt;"OK","",IF(OR(N(Rules!$B$11)=0,N(N15)&lt;Rules!$B$11),1,IF(OR(Rules!$B$12="",N(Rules!$B$12)&lt;0,N(Rules!$B$12)&gt;1),1,Rules!$B$12)))</f>
        <v/>
      </c>
      <c r="P15" s="28" t="str">
        <f aca="false">IF(COUNTA(A15:E15)=0,"",IF(NOT(ISNUMBER(A15)),"Add a date",IF(NOT(ISNUMBER(B15)),"Add P/L (0 if flat)",IF(AND(C15&lt;&gt;"",NOT(ISNUMBER(C15))),"Deposit must be a number",IF(N(Rules!$B$5)&lt;=0,"Set account size on Rules",IF(A15&lt;=MAX(A$8:A14),"Date must be after the rows above","OK"))))))</f>
        <v/>
      </c>
      <c r="Q15" s="28" t="str">
        <f aca="false">IF(P15&lt;&gt;"OK","",COUNTIF(P$8:P15,"OK"))</f>
        <v/>
      </c>
    </row>
    <row r="16" customFormat="false" ht="15" hidden="false" customHeight="false" outlineLevel="0" collapsed="false">
      <c r="A16" s="29"/>
      <c r="B16" s="32"/>
      <c r="C16" s="32"/>
      <c r="D16" s="15"/>
      <c r="E16" s="15"/>
      <c r="F16" s="26" t="str">
        <f aca="false">IF(P16&lt;&gt;"OK","",IF(COUNT(G$8:G15)=0,N(Rules!$B$5),INDEX(G$8:G15,MATCH(9.99E+307,G$8:G15))))</f>
        <v/>
      </c>
      <c r="G16" s="26" t="str">
        <f aca="false">IF(P16&lt;&gt;"OK","",F16+B16+N(C16))</f>
        <v/>
      </c>
      <c r="H16" s="27" t="str">
        <f aca="false">IF(OR(P16&lt;&gt;"OK",N(F16)&lt;=0),"",B16/F16)</f>
        <v/>
      </c>
      <c r="I16" s="28" t="str">
        <f aca="false">IF(OR(H16="",N(Rules!$B$7)=0),"",IF(H16&lt;=-Rules!$B$7,"STOP","OK"))</f>
        <v/>
      </c>
      <c r="J16" s="26" t="str">
        <f aca="false">IF(P16&lt;&gt;"OK","",SUMIFS(B$8:B16,A$8:A16,"&gt;"&amp;(A16-7),P$8:P16,"OK"))</f>
        <v/>
      </c>
      <c r="K16" s="27" t="str">
        <f aca="false">IF(P16&lt;&gt;"OK","",IF(G16-J16-SUMIFS(C$8:C16,A$8:A16,"&gt;"&amp;(A16-7),P$8:P16,"OK")&lt;=0,"",J16/(G16-J16-SUMIFS(C$8:C16,A$8:A16,"&gt;"&amp;(A16-7),P$8:P16,"OK"))))</f>
        <v/>
      </c>
      <c r="L16" s="28" t="str">
        <f aca="false">IF(OR(P16&lt;&gt;"OK",K16="",N(Rules!$B$8)=0),"",IF(K16&lt;=-Rules!$B$8,"STOP","OK"))</f>
        <v/>
      </c>
      <c r="M16" s="26" t="str">
        <f aca="false">IF(P16&lt;&gt;"OK","",MAX(IF(COUNT(M$8:M15)=0,N(Rules!$B$5),INDEX(M$8:M15,MATCH(9.99E+307,M$8:M15)))+N(C16),G16))</f>
        <v/>
      </c>
      <c r="N16" s="27" t="str">
        <f aca="false">IF(P16&lt;&gt;"OK","",IF(N(M16)&lt;=0,"",MAX(0,1-G16/M16)))</f>
        <v/>
      </c>
      <c r="O16" s="33" t="str">
        <f aca="false">IF(P16&lt;&gt;"OK","",IF(OR(N(Rules!$B$11)=0,N(N16)&lt;Rules!$B$11),1,IF(OR(Rules!$B$12="",N(Rules!$B$12)&lt;0,N(Rules!$B$12)&gt;1),1,Rules!$B$12)))</f>
        <v/>
      </c>
      <c r="P16" s="28" t="str">
        <f aca="false">IF(COUNTA(A16:E16)=0,"",IF(NOT(ISNUMBER(A16)),"Add a date",IF(NOT(ISNUMBER(B16)),"Add P/L (0 if flat)",IF(AND(C16&lt;&gt;"",NOT(ISNUMBER(C16))),"Deposit must be a number",IF(N(Rules!$B$5)&lt;=0,"Set account size on Rules",IF(A16&lt;=MAX(A$8:A15),"Date must be after the rows above","OK"))))))</f>
        <v/>
      </c>
      <c r="Q16" s="28" t="str">
        <f aca="false">IF(P16&lt;&gt;"OK","",COUNTIF(P$8:P16,"OK"))</f>
        <v/>
      </c>
    </row>
    <row r="17" customFormat="false" ht="15" hidden="false" customHeight="false" outlineLevel="0" collapsed="false">
      <c r="A17" s="29"/>
      <c r="B17" s="32"/>
      <c r="C17" s="32"/>
      <c r="D17" s="15"/>
      <c r="E17" s="15"/>
      <c r="F17" s="26" t="str">
        <f aca="false">IF(P17&lt;&gt;"OK","",IF(COUNT(G$8:G16)=0,N(Rules!$B$5),INDEX(G$8:G16,MATCH(9.99E+307,G$8:G16))))</f>
        <v/>
      </c>
      <c r="G17" s="26" t="str">
        <f aca="false">IF(P17&lt;&gt;"OK","",F17+B17+N(C17))</f>
        <v/>
      </c>
      <c r="H17" s="27" t="str">
        <f aca="false">IF(OR(P17&lt;&gt;"OK",N(F17)&lt;=0),"",B17/F17)</f>
        <v/>
      </c>
      <c r="I17" s="28" t="str">
        <f aca="false">IF(OR(H17="",N(Rules!$B$7)=0),"",IF(H17&lt;=-Rules!$B$7,"STOP","OK"))</f>
        <v/>
      </c>
      <c r="J17" s="26" t="str">
        <f aca="false">IF(P17&lt;&gt;"OK","",SUMIFS(B$8:B17,A$8:A17,"&gt;"&amp;(A17-7),P$8:P17,"OK"))</f>
        <v/>
      </c>
      <c r="K17" s="27" t="str">
        <f aca="false">IF(P17&lt;&gt;"OK","",IF(G17-J17-SUMIFS(C$8:C17,A$8:A17,"&gt;"&amp;(A17-7),P$8:P17,"OK")&lt;=0,"",J17/(G17-J17-SUMIFS(C$8:C17,A$8:A17,"&gt;"&amp;(A17-7),P$8:P17,"OK"))))</f>
        <v/>
      </c>
      <c r="L17" s="28" t="str">
        <f aca="false">IF(OR(P17&lt;&gt;"OK",K17="",N(Rules!$B$8)=0),"",IF(K17&lt;=-Rules!$B$8,"STOP","OK"))</f>
        <v/>
      </c>
      <c r="M17" s="26" t="str">
        <f aca="false">IF(P17&lt;&gt;"OK","",MAX(IF(COUNT(M$8:M16)=0,N(Rules!$B$5),INDEX(M$8:M16,MATCH(9.99E+307,M$8:M16)))+N(C17),G17))</f>
        <v/>
      </c>
      <c r="N17" s="27" t="str">
        <f aca="false">IF(P17&lt;&gt;"OK","",IF(N(M17)&lt;=0,"",MAX(0,1-G17/M17)))</f>
        <v/>
      </c>
      <c r="O17" s="33" t="str">
        <f aca="false">IF(P17&lt;&gt;"OK","",IF(OR(N(Rules!$B$11)=0,N(N17)&lt;Rules!$B$11),1,IF(OR(Rules!$B$12="",N(Rules!$B$12)&lt;0,N(Rules!$B$12)&gt;1),1,Rules!$B$12)))</f>
        <v/>
      </c>
      <c r="P17" s="28" t="str">
        <f aca="false">IF(COUNTA(A17:E17)=0,"",IF(NOT(ISNUMBER(A17)),"Add a date",IF(NOT(ISNUMBER(B17)),"Add P/L (0 if flat)",IF(AND(C17&lt;&gt;"",NOT(ISNUMBER(C17))),"Deposit must be a number",IF(N(Rules!$B$5)&lt;=0,"Set account size on Rules",IF(A17&lt;=MAX(A$8:A16),"Date must be after the rows above","OK"))))))</f>
        <v/>
      </c>
      <c r="Q17" s="28" t="str">
        <f aca="false">IF(P17&lt;&gt;"OK","",COUNTIF(P$8:P17,"OK"))</f>
        <v/>
      </c>
    </row>
    <row r="18" customFormat="false" ht="15" hidden="false" customHeight="false" outlineLevel="0" collapsed="false">
      <c r="A18" s="29"/>
      <c r="B18" s="32"/>
      <c r="C18" s="32"/>
      <c r="D18" s="15"/>
      <c r="E18" s="15"/>
      <c r="F18" s="26" t="str">
        <f aca="false">IF(P18&lt;&gt;"OK","",IF(COUNT(G$8:G17)=0,N(Rules!$B$5),INDEX(G$8:G17,MATCH(9.99E+307,G$8:G17))))</f>
        <v/>
      </c>
      <c r="G18" s="26" t="str">
        <f aca="false">IF(P18&lt;&gt;"OK","",F18+B18+N(C18))</f>
        <v/>
      </c>
      <c r="H18" s="27" t="str">
        <f aca="false">IF(OR(P18&lt;&gt;"OK",N(F18)&lt;=0),"",B18/F18)</f>
        <v/>
      </c>
      <c r="I18" s="28" t="str">
        <f aca="false">IF(OR(H18="",N(Rules!$B$7)=0),"",IF(H18&lt;=-Rules!$B$7,"STOP","OK"))</f>
        <v/>
      </c>
      <c r="J18" s="26" t="str">
        <f aca="false">IF(P18&lt;&gt;"OK","",SUMIFS(B$8:B18,A$8:A18,"&gt;"&amp;(A18-7),P$8:P18,"OK"))</f>
        <v/>
      </c>
      <c r="K18" s="27" t="str">
        <f aca="false">IF(P18&lt;&gt;"OK","",IF(G18-J18-SUMIFS(C$8:C18,A$8:A18,"&gt;"&amp;(A18-7),P$8:P18,"OK")&lt;=0,"",J18/(G18-J18-SUMIFS(C$8:C18,A$8:A18,"&gt;"&amp;(A18-7),P$8:P18,"OK"))))</f>
        <v/>
      </c>
      <c r="L18" s="28" t="str">
        <f aca="false">IF(OR(P18&lt;&gt;"OK",K18="",N(Rules!$B$8)=0),"",IF(K18&lt;=-Rules!$B$8,"STOP","OK"))</f>
        <v/>
      </c>
      <c r="M18" s="26" t="str">
        <f aca="false">IF(P18&lt;&gt;"OK","",MAX(IF(COUNT(M$8:M17)=0,N(Rules!$B$5),INDEX(M$8:M17,MATCH(9.99E+307,M$8:M17)))+N(C18),G18))</f>
        <v/>
      </c>
      <c r="N18" s="27" t="str">
        <f aca="false">IF(P18&lt;&gt;"OK","",IF(N(M18)&lt;=0,"",MAX(0,1-G18/M18)))</f>
        <v/>
      </c>
      <c r="O18" s="33" t="str">
        <f aca="false">IF(P18&lt;&gt;"OK","",IF(OR(N(Rules!$B$11)=0,N(N18)&lt;Rules!$B$11),1,IF(OR(Rules!$B$12="",N(Rules!$B$12)&lt;0,N(Rules!$B$12)&gt;1),1,Rules!$B$12)))</f>
        <v/>
      </c>
      <c r="P18" s="28" t="str">
        <f aca="false">IF(COUNTA(A18:E18)=0,"",IF(NOT(ISNUMBER(A18)),"Add a date",IF(NOT(ISNUMBER(B18)),"Add P/L (0 if flat)",IF(AND(C18&lt;&gt;"",NOT(ISNUMBER(C18))),"Deposit must be a number",IF(N(Rules!$B$5)&lt;=0,"Set account size on Rules",IF(A18&lt;=MAX(A$8:A17),"Date must be after the rows above","OK"))))))</f>
        <v/>
      </c>
      <c r="Q18" s="28" t="str">
        <f aca="false">IF(P18&lt;&gt;"OK","",COUNTIF(P$8:P18,"OK"))</f>
        <v/>
      </c>
    </row>
    <row r="19" customFormat="false" ht="15" hidden="false" customHeight="false" outlineLevel="0" collapsed="false">
      <c r="A19" s="29"/>
      <c r="B19" s="32"/>
      <c r="C19" s="32"/>
      <c r="D19" s="15"/>
      <c r="E19" s="15"/>
      <c r="F19" s="26" t="str">
        <f aca="false">IF(P19&lt;&gt;"OK","",IF(COUNT(G$8:G18)=0,N(Rules!$B$5),INDEX(G$8:G18,MATCH(9.99E+307,G$8:G18))))</f>
        <v/>
      </c>
      <c r="G19" s="26" t="str">
        <f aca="false">IF(P19&lt;&gt;"OK","",F19+B19+N(C19))</f>
        <v/>
      </c>
      <c r="H19" s="27" t="str">
        <f aca="false">IF(OR(P19&lt;&gt;"OK",N(F19)&lt;=0),"",B19/F19)</f>
        <v/>
      </c>
      <c r="I19" s="28" t="str">
        <f aca="false">IF(OR(H19="",N(Rules!$B$7)=0),"",IF(H19&lt;=-Rules!$B$7,"STOP","OK"))</f>
        <v/>
      </c>
      <c r="J19" s="26" t="str">
        <f aca="false">IF(P19&lt;&gt;"OK","",SUMIFS(B$8:B19,A$8:A19,"&gt;"&amp;(A19-7),P$8:P19,"OK"))</f>
        <v/>
      </c>
      <c r="K19" s="27" t="str">
        <f aca="false">IF(P19&lt;&gt;"OK","",IF(G19-J19-SUMIFS(C$8:C19,A$8:A19,"&gt;"&amp;(A19-7),P$8:P19,"OK")&lt;=0,"",J19/(G19-J19-SUMIFS(C$8:C19,A$8:A19,"&gt;"&amp;(A19-7),P$8:P19,"OK"))))</f>
        <v/>
      </c>
      <c r="L19" s="28" t="str">
        <f aca="false">IF(OR(P19&lt;&gt;"OK",K19="",N(Rules!$B$8)=0),"",IF(K19&lt;=-Rules!$B$8,"STOP","OK"))</f>
        <v/>
      </c>
      <c r="M19" s="26" t="str">
        <f aca="false">IF(P19&lt;&gt;"OK","",MAX(IF(COUNT(M$8:M18)=0,N(Rules!$B$5),INDEX(M$8:M18,MATCH(9.99E+307,M$8:M18)))+N(C19),G19))</f>
        <v/>
      </c>
      <c r="N19" s="27" t="str">
        <f aca="false">IF(P19&lt;&gt;"OK","",IF(N(M19)&lt;=0,"",MAX(0,1-G19/M19)))</f>
        <v/>
      </c>
      <c r="O19" s="33" t="str">
        <f aca="false">IF(P19&lt;&gt;"OK","",IF(OR(N(Rules!$B$11)=0,N(N19)&lt;Rules!$B$11),1,IF(OR(Rules!$B$12="",N(Rules!$B$12)&lt;0,N(Rules!$B$12)&gt;1),1,Rules!$B$12)))</f>
        <v/>
      </c>
      <c r="P19" s="28" t="str">
        <f aca="false">IF(COUNTA(A19:E19)=0,"",IF(NOT(ISNUMBER(A19)),"Add a date",IF(NOT(ISNUMBER(B19)),"Add P/L (0 if flat)",IF(AND(C19&lt;&gt;"",NOT(ISNUMBER(C19))),"Deposit must be a number",IF(N(Rules!$B$5)&lt;=0,"Set account size on Rules",IF(A19&lt;=MAX(A$8:A18),"Date must be after the rows above","OK"))))))</f>
        <v/>
      </c>
      <c r="Q19" s="28" t="str">
        <f aca="false">IF(P19&lt;&gt;"OK","",COUNTIF(P$8:P19,"OK"))</f>
        <v/>
      </c>
    </row>
    <row r="20" customFormat="false" ht="15" hidden="false" customHeight="false" outlineLevel="0" collapsed="false">
      <c r="A20" s="29"/>
      <c r="B20" s="32"/>
      <c r="C20" s="32"/>
      <c r="D20" s="15"/>
      <c r="E20" s="15"/>
      <c r="F20" s="26" t="str">
        <f aca="false">IF(P20&lt;&gt;"OK","",IF(COUNT(G$8:G19)=0,N(Rules!$B$5),INDEX(G$8:G19,MATCH(9.99E+307,G$8:G19))))</f>
        <v/>
      </c>
      <c r="G20" s="26" t="str">
        <f aca="false">IF(P20&lt;&gt;"OK","",F20+B20+N(C20))</f>
        <v/>
      </c>
      <c r="H20" s="27" t="str">
        <f aca="false">IF(OR(P20&lt;&gt;"OK",N(F20)&lt;=0),"",B20/F20)</f>
        <v/>
      </c>
      <c r="I20" s="28" t="str">
        <f aca="false">IF(OR(H20="",N(Rules!$B$7)=0),"",IF(H20&lt;=-Rules!$B$7,"STOP","OK"))</f>
        <v/>
      </c>
      <c r="J20" s="26" t="str">
        <f aca="false">IF(P20&lt;&gt;"OK","",SUMIFS(B$8:B20,A$8:A20,"&gt;"&amp;(A20-7),P$8:P20,"OK"))</f>
        <v/>
      </c>
      <c r="K20" s="27" t="str">
        <f aca="false">IF(P20&lt;&gt;"OK","",IF(G20-J20-SUMIFS(C$8:C20,A$8:A20,"&gt;"&amp;(A20-7),P$8:P20,"OK")&lt;=0,"",J20/(G20-J20-SUMIFS(C$8:C20,A$8:A20,"&gt;"&amp;(A20-7),P$8:P20,"OK"))))</f>
        <v/>
      </c>
      <c r="L20" s="28" t="str">
        <f aca="false">IF(OR(P20&lt;&gt;"OK",K20="",N(Rules!$B$8)=0),"",IF(K20&lt;=-Rules!$B$8,"STOP","OK"))</f>
        <v/>
      </c>
      <c r="M20" s="26" t="str">
        <f aca="false">IF(P20&lt;&gt;"OK","",MAX(IF(COUNT(M$8:M19)=0,N(Rules!$B$5),INDEX(M$8:M19,MATCH(9.99E+307,M$8:M19)))+N(C20),G20))</f>
        <v/>
      </c>
      <c r="N20" s="27" t="str">
        <f aca="false">IF(P20&lt;&gt;"OK","",IF(N(M20)&lt;=0,"",MAX(0,1-G20/M20)))</f>
        <v/>
      </c>
      <c r="O20" s="33" t="str">
        <f aca="false">IF(P20&lt;&gt;"OK","",IF(OR(N(Rules!$B$11)=0,N(N20)&lt;Rules!$B$11),1,IF(OR(Rules!$B$12="",N(Rules!$B$12)&lt;0,N(Rules!$B$12)&gt;1),1,Rules!$B$12)))</f>
        <v/>
      </c>
      <c r="P20" s="28" t="str">
        <f aca="false">IF(COUNTA(A20:E20)=0,"",IF(NOT(ISNUMBER(A20)),"Add a date",IF(NOT(ISNUMBER(B20)),"Add P/L (0 if flat)",IF(AND(C20&lt;&gt;"",NOT(ISNUMBER(C20))),"Deposit must be a number",IF(N(Rules!$B$5)&lt;=0,"Set account size on Rules",IF(A20&lt;=MAX(A$8:A19),"Date must be after the rows above","OK"))))))</f>
        <v/>
      </c>
      <c r="Q20" s="28" t="str">
        <f aca="false">IF(P20&lt;&gt;"OK","",COUNTIF(P$8:P20,"OK"))</f>
        <v/>
      </c>
    </row>
    <row r="21" customFormat="false" ht="15" hidden="false" customHeight="false" outlineLevel="0" collapsed="false">
      <c r="A21" s="29"/>
      <c r="B21" s="32"/>
      <c r="C21" s="32"/>
      <c r="D21" s="15"/>
      <c r="E21" s="15"/>
      <c r="F21" s="26" t="str">
        <f aca="false">IF(P21&lt;&gt;"OK","",IF(COUNT(G$8:G20)=0,N(Rules!$B$5),INDEX(G$8:G20,MATCH(9.99E+307,G$8:G20))))</f>
        <v/>
      </c>
      <c r="G21" s="26" t="str">
        <f aca="false">IF(P21&lt;&gt;"OK","",F21+B21+N(C21))</f>
        <v/>
      </c>
      <c r="H21" s="27" t="str">
        <f aca="false">IF(OR(P21&lt;&gt;"OK",N(F21)&lt;=0),"",B21/F21)</f>
        <v/>
      </c>
      <c r="I21" s="28" t="str">
        <f aca="false">IF(OR(H21="",N(Rules!$B$7)=0),"",IF(H21&lt;=-Rules!$B$7,"STOP","OK"))</f>
        <v/>
      </c>
      <c r="J21" s="26" t="str">
        <f aca="false">IF(P21&lt;&gt;"OK","",SUMIFS(B$8:B21,A$8:A21,"&gt;"&amp;(A21-7),P$8:P21,"OK"))</f>
        <v/>
      </c>
      <c r="K21" s="27" t="str">
        <f aca="false">IF(P21&lt;&gt;"OK","",IF(G21-J21-SUMIFS(C$8:C21,A$8:A21,"&gt;"&amp;(A21-7),P$8:P21,"OK")&lt;=0,"",J21/(G21-J21-SUMIFS(C$8:C21,A$8:A21,"&gt;"&amp;(A21-7),P$8:P21,"OK"))))</f>
        <v/>
      </c>
      <c r="L21" s="28" t="str">
        <f aca="false">IF(OR(P21&lt;&gt;"OK",K21="",N(Rules!$B$8)=0),"",IF(K21&lt;=-Rules!$B$8,"STOP","OK"))</f>
        <v/>
      </c>
      <c r="M21" s="26" t="str">
        <f aca="false">IF(P21&lt;&gt;"OK","",MAX(IF(COUNT(M$8:M20)=0,N(Rules!$B$5),INDEX(M$8:M20,MATCH(9.99E+307,M$8:M20)))+N(C21),G21))</f>
        <v/>
      </c>
      <c r="N21" s="27" t="str">
        <f aca="false">IF(P21&lt;&gt;"OK","",IF(N(M21)&lt;=0,"",MAX(0,1-G21/M21)))</f>
        <v/>
      </c>
      <c r="O21" s="33" t="str">
        <f aca="false">IF(P21&lt;&gt;"OK","",IF(OR(N(Rules!$B$11)=0,N(N21)&lt;Rules!$B$11),1,IF(OR(Rules!$B$12="",N(Rules!$B$12)&lt;0,N(Rules!$B$12)&gt;1),1,Rules!$B$12)))</f>
        <v/>
      </c>
      <c r="P21" s="28" t="str">
        <f aca="false">IF(COUNTA(A21:E21)=0,"",IF(NOT(ISNUMBER(A21)),"Add a date",IF(NOT(ISNUMBER(B21)),"Add P/L (0 if flat)",IF(AND(C21&lt;&gt;"",NOT(ISNUMBER(C21))),"Deposit must be a number",IF(N(Rules!$B$5)&lt;=0,"Set account size on Rules",IF(A21&lt;=MAX(A$8:A20),"Date must be after the rows above","OK"))))))</f>
        <v/>
      </c>
      <c r="Q21" s="28" t="str">
        <f aca="false">IF(P21&lt;&gt;"OK","",COUNTIF(P$8:P21,"OK"))</f>
        <v/>
      </c>
    </row>
    <row r="22" customFormat="false" ht="15" hidden="false" customHeight="false" outlineLevel="0" collapsed="false">
      <c r="A22" s="29"/>
      <c r="B22" s="32"/>
      <c r="C22" s="32"/>
      <c r="D22" s="15"/>
      <c r="E22" s="15"/>
      <c r="F22" s="26" t="str">
        <f aca="false">IF(P22&lt;&gt;"OK","",IF(COUNT(G$8:G21)=0,N(Rules!$B$5),INDEX(G$8:G21,MATCH(9.99E+307,G$8:G21))))</f>
        <v/>
      </c>
      <c r="G22" s="26" t="str">
        <f aca="false">IF(P22&lt;&gt;"OK","",F22+B22+N(C22))</f>
        <v/>
      </c>
      <c r="H22" s="27" t="str">
        <f aca="false">IF(OR(P22&lt;&gt;"OK",N(F22)&lt;=0),"",B22/F22)</f>
        <v/>
      </c>
      <c r="I22" s="28" t="str">
        <f aca="false">IF(OR(H22="",N(Rules!$B$7)=0),"",IF(H22&lt;=-Rules!$B$7,"STOP","OK"))</f>
        <v/>
      </c>
      <c r="J22" s="26" t="str">
        <f aca="false">IF(P22&lt;&gt;"OK","",SUMIFS(B$8:B22,A$8:A22,"&gt;"&amp;(A22-7),P$8:P22,"OK"))</f>
        <v/>
      </c>
      <c r="K22" s="27" t="str">
        <f aca="false">IF(P22&lt;&gt;"OK","",IF(G22-J22-SUMIFS(C$8:C22,A$8:A22,"&gt;"&amp;(A22-7),P$8:P22,"OK")&lt;=0,"",J22/(G22-J22-SUMIFS(C$8:C22,A$8:A22,"&gt;"&amp;(A22-7),P$8:P22,"OK"))))</f>
        <v/>
      </c>
      <c r="L22" s="28" t="str">
        <f aca="false">IF(OR(P22&lt;&gt;"OK",K22="",N(Rules!$B$8)=0),"",IF(K22&lt;=-Rules!$B$8,"STOP","OK"))</f>
        <v/>
      </c>
      <c r="M22" s="26" t="str">
        <f aca="false">IF(P22&lt;&gt;"OK","",MAX(IF(COUNT(M$8:M21)=0,N(Rules!$B$5),INDEX(M$8:M21,MATCH(9.99E+307,M$8:M21)))+N(C22),G22))</f>
        <v/>
      </c>
      <c r="N22" s="27" t="str">
        <f aca="false">IF(P22&lt;&gt;"OK","",IF(N(M22)&lt;=0,"",MAX(0,1-G22/M22)))</f>
        <v/>
      </c>
      <c r="O22" s="33" t="str">
        <f aca="false">IF(P22&lt;&gt;"OK","",IF(OR(N(Rules!$B$11)=0,N(N22)&lt;Rules!$B$11),1,IF(OR(Rules!$B$12="",N(Rules!$B$12)&lt;0,N(Rules!$B$12)&gt;1),1,Rules!$B$12)))</f>
        <v/>
      </c>
      <c r="P22" s="28" t="str">
        <f aca="false">IF(COUNTA(A22:E22)=0,"",IF(NOT(ISNUMBER(A22)),"Add a date",IF(NOT(ISNUMBER(B22)),"Add P/L (0 if flat)",IF(AND(C22&lt;&gt;"",NOT(ISNUMBER(C22))),"Deposit must be a number",IF(N(Rules!$B$5)&lt;=0,"Set account size on Rules",IF(A22&lt;=MAX(A$8:A21),"Date must be after the rows above","OK"))))))</f>
        <v/>
      </c>
      <c r="Q22" s="28" t="str">
        <f aca="false">IF(P22&lt;&gt;"OK","",COUNTIF(P$8:P22,"OK"))</f>
        <v/>
      </c>
    </row>
    <row r="23" customFormat="false" ht="15" hidden="false" customHeight="false" outlineLevel="0" collapsed="false">
      <c r="A23" s="29"/>
      <c r="B23" s="32"/>
      <c r="C23" s="32"/>
      <c r="D23" s="15"/>
      <c r="E23" s="15"/>
      <c r="F23" s="26" t="str">
        <f aca="false">IF(P23&lt;&gt;"OK","",IF(COUNT(G$8:G22)=0,N(Rules!$B$5),INDEX(G$8:G22,MATCH(9.99E+307,G$8:G22))))</f>
        <v/>
      </c>
      <c r="G23" s="26" t="str">
        <f aca="false">IF(P23&lt;&gt;"OK","",F23+B23+N(C23))</f>
        <v/>
      </c>
      <c r="H23" s="27" t="str">
        <f aca="false">IF(OR(P23&lt;&gt;"OK",N(F23)&lt;=0),"",B23/F23)</f>
        <v/>
      </c>
      <c r="I23" s="28" t="str">
        <f aca="false">IF(OR(H23="",N(Rules!$B$7)=0),"",IF(H23&lt;=-Rules!$B$7,"STOP","OK"))</f>
        <v/>
      </c>
      <c r="J23" s="26" t="str">
        <f aca="false">IF(P23&lt;&gt;"OK","",SUMIFS(B$8:B23,A$8:A23,"&gt;"&amp;(A23-7),P$8:P23,"OK"))</f>
        <v/>
      </c>
      <c r="K23" s="27" t="str">
        <f aca="false">IF(P23&lt;&gt;"OK","",IF(G23-J23-SUMIFS(C$8:C23,A$8:A23,"&gt;"&amp;(A23-7),P$8:P23,"OK")&lt;=0,"",J23/(G23-J23-SUMIFS(C$8:C23,A$8:A23,"&gt;"&amp;(A23-7),P$8:P23,"OK"))))</f>
        <v/>
      </c>
      <c r="L23" s="28" t="str">
        <f aca="false">IF(OR(P23&lt;&gt;"OK",K23="",N(Rules!$B$8)=0),"",IF(K23&lt;=-Rules!$B$8,"STOP","OK"))</f>
        <v/>
      </c>
      <c r="M23" s="26" t="str">
        <f aca="false">IF(P23&lt;&gt;"OK","",MAX(IF(COUNT(M$8:M22)=0,N(Rules!$B$5),INDEX(M$8:M22,MATCH(9.99E+307,M$8:M22)))+N(C23),G23))</f>
        <v/>
      </c>
      <c r="N23" s="27" t="str">
        <f aca="false">IF(P23&lt;&gt;"OK","",IF(N(M23)&lt;=0,"",MAX(0,1-G23/M23)))</f>
        <v/>
      </c>
      <c r="O23" s="33" t="str">
        <f aca="false">IF(P23&lt;&gt;"OK","",IF(OR(N(Rules!$B$11)=0,N(N23)&lt;Rules!$B$11),1,IF(OR(Rules!$B$12="",N(Rules!$B$12)&lt;0,N(Rules!$B$12)&gt;1),1,Rules!$B$12)))</f>
        <v/>
      </c>
      <c r="P23" s="28" t="str">
        <f aca="false">IF(COUNTA(A23:E23)=0,"",IF(NOT(ISNUMBER(A23)),"Add a date",IF(NOT(ISNUMBER(B23)),"Add P/L (0 if flat)",IF(AND(C23&lt;&gt;"",NOT(ISNUMBER(C23))),"Deposit must be a number",IF(N(Rules!$B$5)&lt;=0,"Set account size on Rules",IF(A23&lt;=MAX(A$8:A22),"Date must be after the rows above","OK"))))))</f>
        <v/>
      </c>
      <c r="Q23" s="28" t="str">
        <f aca="false">IF(P23&lt;&gt;"OK","",COUNTIF(P$8:P23,"OK"))</f>
        <v/>
      </c>
    </row>
    <row r="24" customFormat="false" ht="15" hidden="false" customHeight="false" outlineLevel="0" collapsed="false">
      <c r="A24" s="29"/>
      <c r="B24" s="32"/>
      <c r="C24" s="32"/>
      <c r="D24" s="15"/>
      <c r="E24" s="15"/>
      <c r="F24" s="26" t="str">
        <f aca="false">IF(P24&lt;&gt;"OK","",IF(COUNT(G$8:G23)=0,N(Rules!$B$5),INDEX(G$8:G23,MATCH(9.99E+307,G$8:G23))))</f>
        <v/>
      </c>
      <c r="G24" s="26" t="str">
        <f aca="false">IF(P24&lt;&gt;"OK","",F24+B24+N(C24))</f>
        <v/>
      </c>
      <c r="H24" s="27" t="str">
        <f aca="false">IF(OR(P24&lt;&gt;"OK",N(F24)&lt;=0),"",B24/F24)</f>
        <v/>
      </c>
      <c r="I24" s="28" t="str">
        <f aca="false">IF(OR(H24="",N(Rules!$B$7)=0),"",IF(H24&lt;=-Rules!$B$7,"STOP","OK"))</f>
        <v/>
      </c>
      <c r="J24" s="26" t="str">
        <f aca="false">IF(P24&lt;&gt;"OK","",SUMIFS(B$8:B24,A$8:A24,"&gt;"&amp;(A24-7),P$8:P24,"OK"))</f>
        <v/>
      </c>
      <c r="K24" s="27" t="str">
        <f aca="false">IF(P24&lt;&gt;"OK","",IF(G24-J24-SUMIFS(C$8:C24,A$8:A24,"&gt;"&amp;(A24-7),P$8:P24,"OK")&lt;=0,"",J24/(G24-J24-SUMIFS(C$8:C24,A$8:A24,"&gt;"&amp;(A24-7),P$8:P24,"OK"))))</f>
        <v/>
      </c>
      <c r="L24" s="28" t="str">
        <f aca="false">IF(OR(P24&lt;&gt;"OK",K24="",N(Rules!$B$8)=0),"",IF(K24&lt;=-Rules!$B$8,"STOP","OK"))</f>
        <v/>
      </c>
      <c r="M24" s="26" t="str">
        <f aca="false">IF(P24&lt;&gt;"OK","",MAX(IF(COUNT(M$8:M23)=0,N(Rules!$B$5),INDEX(M$8:M23,MATCH(9.99E+307,M$8:M23)))+N(C24),G24))</f>
        <v/>
      </c>
      <c r="N24" s="27" t="str">
        <f aca="false">IF(P24&lt;&gt;"OK","",IF(N(M24)&lt;=0,"",MAX(0,1-G24/M24)))</f>
        <v/>
      </c>
      <c r="O24" s="33" t="str">
        <f aca="false">IF(P24&lt;&gt;"OK","",IF(OR(N(Rules!$B$11)=0,N(N24)&lt;Rules!$B$11),1,IF(OR(Rules!$B$12="",N(Rules!$B$12)&lt;0,N(Rules!$B$12)&gt;1),1,Rules!$B$12)))</f>
        <v/>
      </c>
      <c r="P24" s="28" t="str">
        <f aca="false">IF(COUNTA(A24:E24)=0,"",IF(NOT(ISNUMBER(A24)),"Add a date",IF(NOT(ISNUMBER(B24)),"Add P/L (0 if flat)",IF(AND(C24&lt;&gt;"",NOT(ISNUMBER(C24))),"Deposit must be a number",IF(N(Rules!$B$5)&lt;=0,"Set account size on Rules",IF(A24&lt;=MAX(A$8:A23),"Date must be after the rows above","OK"))))))</f>
        <v/>
      </c>
      <c r="Q24" s="28" t="str">
        <f aca="false">IF(P24&lt;&gt;"OK","",COUNTIF(P$8:P24,"OK"))</f>
        <v/>
      </c>
    </row>
    <row r="25" customFormat="false" ht="15" hidden="false" customHeight="false" outlineLevel="0" collapsed="false">
      <c r="A25" s="29"/>
      <c r="B25" s="32"/>
      <c r="C25" s="32"/>
      <c r="D25" s="15"/>
      <c r="E25" s="15"/>
      <c r="F25" s="26" t="str">
        <f aca="false">IF(P25&lt;&gt;"OK","",IF(COUNT(G$8:G24)=0,N(Rules!$B$5),INDEX(G$8:G24,MATCH(9.99E+307,G$8:G24))))</f>
        <v/>
      </c>
      <c r="G25" s="26" t="str">
        <f aca="false">IF(P25&lt;&gt;"OK","",F25+B25+N(C25))</f>
        <v/>
      </c>
      <c r="H25" s="27" t="str">
        <f aca="false">IF(OR(P25&lt;&gt;"OK",N(F25)&lt;=0),"",B25/F25)</f>
        <v/>
      </c>
      <c r="I25" s="28" t="str">
        <f aca="false">IF(OR(H25="",N(Rules!$B$7)=0),"",IF(H25&lt;=-Rules!$B$7,"STOP","OK"))</f>
        <v/>
      </c>
      <c r="J25" s="26" t="str">
        <f aca="false">IF(P25&lt;&gt;"OK","",SUMIFS(B$8:B25,A$8:A25,"&gt;"&amp;(A25-7),P$8:P25,"OK"))</f>
        <v/>
      </c>
      <c r="K25" s="27" t="str">
        <f aca="false">IF(P25&lt;&gt;"OK","",IF(G25-J25-SUMIFS(C$8:C25,A$8:A25,"&gt;"&amp;(A25-7),P$8:P25,"OK")&lt;=0,"",J25/(G25-J25-SUMIFS(C$8:C25,A$8:A25,"&gt;"&amp;(A25-7),P$8:P25,"OK"))))</f>
        <v/>
      </c>
      <c r="L25" s="28" t="str">
        <f aca="false">IF(OR(P25&lt;&gt;"OK",K25="",N(Rules!$B$8)=0),"",IF(K25&lt;=-Rules!$B$8,"STOP","OK"))</f>
        <v/>
      </c>
      <c r="M25" s="26" t="str">
        <f aca="false">IF(P25&lt;&gt;"OK","",MAX(IF(COUNT(M$8:M24)=0,N(Rules!$B$5),INDEX(M$8:M24,MATCH(9.99E+307,M$8:M24)))+N(C25),G25))</f>
        <v/>
      </c>
      <c r="N25" s="27" t="str">
        <f aca="false">IF(P25&lt;&gt;"OK","",IF(N(M25)&lt;=0,"",MAX(0,1-G25/M25)))</f>
        <v/>
      </c>
      <c r="O25" s="33" t="str">
        <f aca="false">IF(P25&lt;&gt;"OK","",IF(OR(N(Rules!$B$11)=0,N(N25)&lt;Rules!$B$11),1,IF(OR(Rules!$B$12="",N(Rules!$B$12)&lt;0,N(Rules!$B$12)&gt;1),1,Rules!$B$12)))</f>
        <v/>
      </c>
      <c r="P25" s="28" t="str">
        <f aca="false">IF(COUNTA(A25:E25)=0,"",IF(NOT(ISNUMBER(A25)),"Add a date",IF(NOT(ISNUMBER(B25)),"Add P/L (0 if flat)",IF(AND(C25&lt;&gt;"",NOT(ISNUMBER(C25))),"Deposit must be a number",IF(N(Rules!$B$5)&lt;=0,"Set account size on Rules",IF(A25&lt;=MAX(A$8:A24),"Date must be after the rows above","OK"))))))</f>
        <v/>
      </c>
      <c r="Q25" s="28" t="str">
        <f aca="false">IF(P25&lt;&gt;"OK","",COUNTIF(P$8:P25,"OK"))</f>
        <v/>
      </c>
    </row>
    <row r="26" customFormat="false" ht="15" hidden="false" customHeight="false" outlineLevel="0" collapsed="false">
      <c r="A26" s="29"/>
      <c r="B26" s="32"/>
      <c r="C26" s="32"/>
      <c r="D26" s="15"/>
      <c r="E26" s="15"/>
      <c r="F26" s="26" t="str">
        <f aca="false">IF(P26&lt;&gt;"OK","",IF(COUNT(G$8:G25)=0,N(Rules!$B$5),INDEX(G$8:G25,MATCH(9.99E+307,G$8:G25))))</f>
        <v/>
      </c>
      <c r="G26" s="26" t="str">
        <f aca="false">IF(P26&lt;&gt;"OK","",F26+B26+N(C26))</f>
        <v/>
      </c>
      <c r="H26" s="27" t="str">
        <f aca="false">IF(OR(P26&lt;&gt;"OK",N(F26)&lt;=0),"",B26/F26)</f>
        <v/>
      </c>
      <c r="I26" s="28" t="str">
        <f aca="false">IF(OR(H26="",N(Rules!$B$7)=0),"",IF(H26&lt;=-Rules!$B$7,"STOP","OK"))</f>
        <v/>
      </c>
      <c r="J26" s="26" t="str">
        <f aca="false">IF(P26&lt;&gt;"OK","",SUMIFS(B$8:B26,A$8:A26,"&gt;"&amp;(A26-7),P$8:P26,"OK"))</f>
        <v/>
      </c>
      <c r="K26" s="27" t="str">
        <f aca="false">IF(P26&lt;&gt;"OK","",IF(G26-J26-SUMIFS(C$8:C26,A$8:A26,"&gt;"&amp;(A26-7),P$8:P26,"OK")&lt;=0,"",J26/(G26-J26-SUMIFS(C$8:C26,A$8:A26,"&gt;"&amp;(A26-7),P$8:P26,"OK"))))</f>
        <v/>
      </c>
      <c r="L26" s="28" t="str">
        <f aca="false">IF(OR(P26&lt;&gt;"OK",K26="",N(Rules!$B$8)=0),"",IF(K26&lt;=-Rules!$B$8,"STOP","OK"))</f>
        <v/>
      </c>
      <c r="M26" s="26" t="str">
        <f aca="false">IF(P26&lt;&gt;"OK","",MAX(IF(COUNT(M$8:M25)=0,N(Rules!$B$5),INDEX(M$8:M25,MATCH(9.99E+307,M$8:M25)))+N(C26),G26))</f>
        <v/>
      </c>
      <c r="N26" s="27" t="str">
        <f aca="false">IF(P26&lt;&gt;"OK","",IF(N(M26)&lt;=0,"",MAX(0,1-G26/M26)))</f>
        <v/>
      </c>
      <c r="O26" s="33" t="str">
        <f aca="false">IF(P26&lt;&gt;"OK","",IF(OR(N(Rules!$B$11)=0,N(N26)&lt;Rules!$B$11),1,IF(OR(Rules!$B$12="",N(Rules!$B$12)&lt;0,N(Rules!$B$12)&gt;1),1,Rules!$B$12)))</f>
        <v/>
      </c>
      <c r="P26" s="28" t="str">
        <f aca="false">IF(COUNTA(A26:E26)=0,"",IF(NOT(ISNUMBER(A26)),"Add a date",IF(NOT(ISNUMBER(B26)),"Add P/L (0 if flat)",IF(AND(C26&lt;&gt;"",NOT(ISNUMBER(C26))),"Deposit must be a number",IF(N(Rules!$B$5)&lt;=0,"Set account size on Rules",IF(A26&lt;=MAX(A$8:A25),"Date must be after the rows above","OK"))))))</f>
        <v/>
      </c>
      <c r="Q26" s="28" t="str">
        <f aca="false">IF(P26&lt;&gt;"OK","",COUNTIF(P$8:P26,"OK"))</f>
        <v/>
      </c>
    </row>
    <row r="27" customFormat="false" ht="15" hidden="false" customHeight="false" outlineLevel="0" collapsed="false">
      <c r="A27" s="29"/>
      <c r="B27" s="32"/>
      <c r="C27" s="32"/>
      <c r="D27" s="15"/>
      <c r="E27" s="15"/>
      <c r="F27" s="26" t="str">
        <f aca="false">IF(P27&lt;&gt;"OK","",IF(COUNT(G$8:G26)=0,N(Rules!$B$5),INDEX(G$8:G26,MATCH(9.99E+307,G$8:G26))))</f>
        <v/>
      </c>
      <c r="G27" s="26" t="str">
        <f aca="false">IF(P27&lt;&gt;"OK","",F27+B27+N(C27))</f>
        <v/>
      </c>
      <c r="H27" s="27" t="str">
        <f aca="false">IF(OR(P27&lt;&gt;"OK",N(F27)&lt;=0),"",B27/F27)</f>
        <v/>
      </c>
      <c r="I27" s="28" t="str">
        <f aca="false">IF(OR(H27="",N(Rules!$B$7)=0),"",IF(H27&lt;=-Rules!$B$7,"STOP","OK"))</f>
        <v/>
      </c>
      <c r="J27" s="26" t="str">
        <f aca="false">IF(P27&lt;&gt;"OK","",SUMIFS(B$8:B27,A$8:A27,"&gt;"&amp;(A27-7),P$8:P27,"OK"))</f>
        <v/>
      </c>
      <c r="K27" s="27" t="str">
        <f aca="false">IF(P27&lt;&gt;"OK","",IF(G27-J27-SUMIFS(C$8:C27,A$8:A27,"&gt;"&amp;(A27-7),P$8:P27,"OK")&lt;=0,"",J27/(G27-J27-SUMIFS(C$8:C27,A$8:A27,"&gt;"&amp;(A27-7),P$8:P27,"OK"))))</f>
        <v/>
      </c>
      <c r="L27" s="28" t="str">
        <f aca="false">IF(OR(P27&lt;&gt;"OK",K27="",N(Rules!$B$8)=0),"",IF(K27&lt;=-Rules!$B$8,"STOP","OK"))</f>
        <v/>
      </c>
      <c r="M27" s="26" t="str">
        <f aca="false">IF(P27&lt;&gt;"OK","",MAX(IF(COUNT(M$8:M26)=0,N(Rules!$B$5),INDEX(M$8:M26,MATCH(9.99E+307,M$8:M26)))+N(C27),G27))</f>
        <v/>
      </c>
      <c r="N27" s="27" t="str">
        <f aca="false">IF(P27&lt;&gt;"OK","",IF(N(M27)&lt;=0,"",MAX(0,1-G27/M27)))</f>
        <v/>
      </c>
      <c r="O27" s="33" t="str">
        <f aca="false">IF(P27&lt;&gt;"OK","",IF(OR(N(Rules!$B$11)=0,N(N27)&lt;Rules!$B$11),1,IF(OR(Rules!$B$12="",N(Rules!$B$12)&lt;0,N(Rules!$B$12)&gt;1),1,Rules!$B$12)))</f>
        <v/>
      </c>
      <c r="P27" s="28" t="str">
        <f aca="false">IF(COUNTA(A27:E27)=0,"",IF(NOT(ISNUMBER(A27)),"Add a date",IF(NOT(ISNUMBER(B27)),"Add P/L (0 if flat)",IF(AND(C27&lt;&gt;"",NOT(ISNUMBER(C27))),"Deposit must be a number",IF(N(Rules!$B$5)&lt;=0,"Set account size on Rules",IF(A27&lt;=MAX(A$8:A26),"Date must be after the rows above","OK"))))))</f>
        <v/>
      </c>
      <c r="Q27" s="28" t="str">
        <f aca="false">IF(P27&lt;&gt;"OK","",COUNTIF(P$8:P27,"OK"))</f>
        <v/>
      </c>
    </row>
    <row r="28" customFormat="false" ht="15" hidden="false" customHeight="false" outlineLevel="0" collapsed="false">
      <c r="A28" s="29"/>
      <c r="B28" s="32"/>
      <c r="C28" s="32"/>
      <c r="D28" s="15"/>
      <c r="E28" s="15"/>
      <c r="F28" s="26" t="str">
        <f aca="false">IF(P28&lt;&gt;"OK","",IF(COUNT(G$8:G27)=0,N(Rules!$B$5),INDEX(G$8:G27,MATCH(9.99E+307,G$8:G27))))</f>
        <v/>
      </c>
      <c r="G28" s="26" t="str">
        <f aca="false">IF(P28&lt;&gt;"OK","",F28+B28+N(C28))</f>
        <v/>
      </c>
      <c r="H28" s="27" t="str">
        <f aca="false">IF(OR(P28&lt;&gt;"OK",N(F28)&lt;=0),"",B28/F28)</f>
        <v/>
      </c>
      <c r="I28" s="28" t="str">
        <f aca="false">IF(OR(H28="",N(Rules!$B$7)=0),"",IF(H28&lt;=-Rules!$B$7,"STOP","OK"))</f>
        <v/>
      </c>
      <c r="J28" s="26" t="str">
        <f aca="false">IF(P28&lt;&gt;"OK","",SUMIFS(B$8:B28,A$8:A28,"&gt;"&amp;(A28-7),P$8:P28,"OK"))</f>
        <v/>
      </c>
      <c r="K28" s="27" t="str">
        <f aca="false">IF(P28&lt;&gt;"OK","",IF(G28-J28-SUMIFS(C$8:C28,A$8:A28,"&gt;"&amp;(A28-7),P$8:P28,"OK")&lt;=0,"",J28/(G28-J28-SUMIFS(C$8:C28,A$8:A28,"&gt;"&amp;(A28-7),P$8:P28,"OK"))))</f>
        <v/>
      </c>
      <c r="L28" s="28" t="str">
        <f aca="false">IF(OR(P28&lt;&gt;"OK",K28="",N(Rules!$B$8)=0),"",IF(K28&lt;=-Rules!$B$8,"STOP","OK"))</f>
        <v/>
      </c>
      <c r="M28" s="26" t="str">
        <f aca="false">IF(P28&lt;&gt;"OK","",MAX(IF(COUNT(M$8:M27)=0,N(Rules!$B$5),INDEX(M$8:M27,MATCH(9.99E+307,M$8:M27)))+N(C28),G28))</f>
        <v/>
      </c>
      <c r="N28" s="27" t="str">
        <f aca="false">IF(P28&lt;&gt;"OK","",IF(N(M28)&lt;=0,"",MAX(0,1-G28/M28)))</f>
        <v/>
      </c>
      <c r="O28" s="33" t="str">
        <f aca="false">IF(P28&lt;&gt;"OK","",IF(OR(N(Rules!$B$11)=0,N(N28)&lt;Rules!$B$11),1,IF(OR(Rules!$B$12="",N(Rules!$B$12)&lt;0,N(Rules!$B$12)&gt;1),1,Rules!$B$12)))</f>
        <v/>
      </c>
      <c r="P28" s="28" t="str">
        <f aca="false">IF(COUNTA(A28:E28)=0,"",IF(NOT(ISNUMBER(A28)),"Add a date",IF(NOT(ISNUMBER(B28)),"Add P/L (0 if flat)",IF(AND(C28&lt;&gt;"",NOT(ISNUMBER(C28))),"Deposit must be a number",IF(N(Rules!$B$5)&lt;=0,"Set account size on Rules",IF(A28&lt;=MAX(A$8:A27),"Date must be after the rows above","OK"))))))</f>
        <v/>
      </c>
      <c r="Q28" s="28" t="str">
        <f aca="false">IF(P28&lt;&gt;"OK","",COUNTIF(P$8:P28,"OK"))</f>
        <v/>
      </c>
    </row>
    <row r="29" customFormat="false" ht="15" hidden="false" customHeight="false" outlineLevel="0" collapsed="false">
      <c r="A29" s="29"/>
      <c r="B29" s="32"/>
      <c r="C29" s="32"/>
      <c r="D29" s="15"/>
      <c r="E29" s="15"/>
      <c r="F29" s="26" t="str">
        <f aca="false">IF(P29&lt;&gt;"OK","",IF(COUNT(G$8:G28)=0,N(Rules!$B$5),INDEX(G$8:G28,MATCH(9.99E+307,G$8:G28))))</f>
        <v/>
      </c>
      <c r="G29" s="26" t="str">
        <f aca="false">IF(P29&lt;&gt;"OK","",F29+B29+N(C29))</f>
        <v/>
      </c>
      <c r="H29" s="27" t="str">
        <f aca="false">IF(OR(P29&lt;&gt;"OK",N(F29)&lt;=0),"",B29/F29)</f>
        <v/>
      </c>
      <c r="I29" s="28" t="str">
        <f aca="false">IF(OR(H29="",N(Rules!$B$7)=0),"",IF(H29&lt;=-Rules!$B$7,"STOP","OK"))</f>
        <v/>
      </c>
      <c r="J29" s="26" t="str">
        <f aca="false">IF(P29&lt;&gt;"OK","",SUMIFS(B$8:B29,A$8:A29,"&gt;"&amp;(A29-7),P$8:P29,"OK"))</f>
        <v/>
      </c>
      <c r="K29" s="27" t="str">
        <f aca="false">IF(P29&lt;&gt;"OK","",IF(G29-J29-SUMIFS(C$8:C29,A$8:A29,"&gt;"&amp;(A29-7),P$8:P29,"OK")&lt;=0,"",J29/(G29-J29-SUMIFS(C$8:C29,A$8:A29,"&gt;"&amp;(A29-7),P$8:P29,"OK"))))</f>
        <v/>
      </c>
      <c r="L29" s="28" t="str">
        <f aca="false">IF(OR(P29&lt;&gt;"OK",K29="",N(Rules!$B$8)=0),"",IF(K29&lt;=-Rules!$B$8,"STOP","OK"))</f>
        <v/>
      </c>
      <c r="M29" s="26" t="str">
        <f aca="false">IF(P29&lt;&gt;"OK","",MAX(IF(COUNT(M$8:M28)=0,N(Rules!$B$5),INDEX(M$8:M28,MATCH(9.99E+307,M$8:M28)))+N(C29),G29))</f>
        <v/>
      </c>
      <c r="N29" s="27" t="str">
        <f aca="false">IF(P29&lt;&gt;"OK","",IF(N(M29)&lt;=0,"",MAX(0,1-G29/M29)))</f>
        <v/>
      </c>
      <c r="O29" s="33" t="str">
        <f aca="false">IF(P29&lt;&gt;"OK","",IF(OR(N(Rules!$B$11)=0,N(N29)&lt;Rules!$B$11),1,IF(OR(Rules!$B$12="",N(Rules!$B$12)&lt;0,N(Rules!$B$12)&gt;1),1,Rules!$B$12)))</f>
        <v/>
      </c>
      <c r="P29" s="28" t="str">
        <f aca="false">IF(COUNTA(A29:E29)=0,"",IF(NOT(ISNUMBER(A29)),"Add a date",IF(NOT(ISNUMBER(B29)),"Add P/L (0 if flat)",IF(AND(C29&lt;&gt;"",NOT(ISNUMBER(C29))),"Deposit must be a number",IF(N(Rules!$B$5)&lt;=0,"Set account size on Rules",IF(A29&lt;=MAX(A$8:A28),"Date must be after the rows above","OK"))))))</f>
        <v/>
      </c>
      <c r="Q29" s="28" t="str">
        <f aca="false">IF(P29&lt;&gt;"OK","",COUNTIF(P$8:P29,"OK"))</f>
        <v/>
      </c>
    </row>
    <row r="30" customFormat="false" ht="15" hidden="false" customHeight="false" outlineLevel="0" collapsed="false">
      <c r="A30" s="29"/>
      <c r="B30" s="32"/>
      <c r="C30" s="32"/>
      <c r="D30" s="15"/>
      <c r="E30" s="15"/>
      <c r="F30" s="26" t="str">
        <f aca="false">IF(P30&lt;&gt;"OK","",IF(COUNT(G$8:G29)=0,N(Rules!$B$5),INDEX(G$8:G29,MATCH(9.99E+307,G$8:G29))))</f>
        <v/>
      </c>
      <c r="G30" s="26" t="str">
        <f aca="false">IF(P30&lt;&gt;"OK","",F30+B30+N(C30))</f>
        <v/>
      </c>
      <c r="H30" s="27" t="str">
        <f aca="false">IF(OR(P30&lt;&gt;"OK",N(F30)&lt;=0),"",B30/F30)</f>
        <v/>
      </c>
      <c r="I30" s="28" t="str">
        <f aca="false">IF(OR(H30="",N(Rules!$B$7)=0),"",IF(H30&lt;=-Rules!$B$7,"STOP","OK"))</f>
        <v/>
      </c>
      <c r="J30" s="26" t="str">
        <f aca="false">IF(P30&lt;&gt;"OK","",SUMIFS(B$8:B30,A$8:A30,"&gt;"&amp;(A30-7),P$8:P30,"OK"))</f>
        <v/>
      </c>
      <c r="K30" s="27" t="str">
        <f aca="false">IF(P30&lt;&gt;"OK","",IF(G30-J30-SUMIFS(C$8:C30,A$8:A30,"&gt;"&amp;(A30-7),P$8:P30,"OK")&lt;=0,"",J30/(G30-J30-SUMIFS(C$8:C30,A$8:A30,"&gt;"&amp;(A30-7),P$8:P30,"OK"))))</f>
        <v/>
      </c>
      <c r="L30" s="28" t="str">
        <f aca="false">IF(OR(P30&lt;&gt;"OK",K30="",N(Rules!$B$8)=0),"",IF(K30&lt;=-Rules!$B$8,"STOP","OK"))</f>
        <v/>
      </c>
      <c r="M30" s="26" t="str">
        <f aca="false">IF(P30&lt;&gt;"OK","",MAX(IF(COUNT(M$8:M29)=0,N(Rules!$B$5),INDEX(M$8:M29,MATCH(9.99E+307,M$8:M29)))+N(C30),G30))</f>
        <v/>
      </c>
      <c r="N30" s="27" t="str">
        <f aca="false">IF(P30&lt;&gt;"OK","",IF(N(M30)&lt;=0,"",MAX(0,1-G30/M30)))</f>
        <v/>
      </c>
      <c r="O30" s="33" t="str">
        <f aca="false">IF(P30&lt;&gt;"OK","",IF(OR(N(Rules!$B$11)=0,N(N30)&lt;Rules!$B$11),1,IF(OR(Rules!$B$12="",N(Rules!$B$12)&lt;0,N(Rules!$B$12)&gt;1),1,Rules!$B$12)))</f>
        <v/>
      </c>
      <c r="P30" s="28" t="str">
        <f aca="false">IF(COUNTA(A30:E30)=0,"",IF(NOT(ISNUMBER(A30)),"Add a date",IF(NOT(ISNUMBER(B30)),"Add P/L (0 if flat)",IF(AND(C30&lt;&gt;"",NOT(ISNUMBER(C30))),"Deposit must be a number",IF(N(Rules!$B$5)&lt;=0,"Set account size on Rules",IF(A30&lt;=MAX(A$8:A29),"Date must be after the rows above","OK"))))))</f>
        <v/>
      </c>
      <c r="Q30" s="28" t="str">
        <f aca="false">IF(P30&lt;&gt;"OK","",COUNTIF(P$8:P30,"OK"))</f>
        <v/>
      </c>
    </row>
    <row r="31" customFormat="false" ht="15" hidden="false" customHeight="false" outlineLevel="0" collapsed="false">
      <c r="A31" s="29"/>
      <c r="B31" s="32"/>
      <c r="C31" s="32"/>
      <c r="D31" s="15"/>
      <c r="E31" s="15"/>
      <c r="F31" s="26" t="str">
        <f aca="false">IF(P31&lt;&gt;"OK","",IF(COUNT(G$8:G30)=0,N(Rules!$B$5),INDEX(G$8:G30,MATCH(9.99E+307,G$8:G30))))</f>
        <v/>
      </c>
      <c r="G31" s="26" t="str">
        <f aca="false">IF(P31&lt;&gt;"OK","",F31+B31+N(C31))</f>
        <v/>
      </c>
      <c r="H31" s="27" t="str">
        <f aca="false">IF(OR(P31&lt;&gt;"OK",N(F31)&lt;=0),"",B31/F31)</f>
        <v/>
      </c>
      <c r="I31" s="28" t="str">
        <f aca="false">IF(OR(H31="",N(Rules!$B$7)=0),"",IF(H31&lt;=-Rules!$B$7,"STOP","OK"))</f>
        <v/>
      </c>
      <c r="J31" s="26" t="str">
        <f aca="false">IF(P31&lt;&gt;"OK","",SUMIFS(B$8:B31,A$8:A31,"&gt;"&amp;(A31-7),P$8:P31,"OK"))</f>
        <v/>
      </c>
      <c r="K31" s="27" t="str">
        <f aca="false">IF(P31&lt;&gt;"OK","",IF(G31-J31-SUMIFS(C$8:C31,A$8:A31,"&gt;"&amp;(A31-7),P$8:P31,"OK")&lt;=0,"",J31/(G31-J31-SUMIFS(C$8:C31,A$8:A31,"&gt;"&amp;(A31-7),P$8:P31,"OK"))))</f>
        <v/>
      </c>
      <c r="L31" s="28" t="str">
        <f aca="false">IF(OR(P31&lt;&gt;"OK",K31="",N(Rules!$B$8)=0),"",IF(K31&lt;=-Rules!$B$8,"STOP","OK"))</f>
        <v/>
      </c>
      <c r="M31" s="26" t="str">
        <f aca="false">IF(P31&lt;&gt;"OK","",MAX(IF(COUNT(M$8:M30)=0,N(Rules!$B$5),INDEX(M$8:M30,MATCH(9.99E+307,M$8:M30)))+N(C31),G31))</f>
        <v/>
      </c>
      <c r="N31" s="27" t="str">
        <f aca="false">IF(P31&lt;&gt;"OK","",IF(N(M31)&lt;=0,"",MAX(0,1-G31/M31)))</f>
        <v/>
      </c>
      <c r="O31" s="33" t="str">
        <f aca="false">IF(P31&lt;&gt;"OK","",IF(OR(N(Rules!$B$11)=0,N(N31)&lt;Rules!$B$11),1,IF(OR(Rules!$B$12="",N(Rules!$B$12)&lt;0,N(Rules!$B$12)&gt;1),1,Rules!$B$12)))</f>
        <v/>
      </c>
      <c r="P31" s="28" t="str">
        <f aca="false">IF(COUNTA(A31:E31)=0,"",IF(NOT(ISNUMBER(A31)),"Add a date",IF(NOT(ISNUMBER(B31)),"Add P/L (0 if flat)",IF(AND(C31&lt;&gt;"",NOT(ISNUMBER(C31))),"Deposit must be a number",IF(N(Rules!$B$5)&lt;=0,"Set account size on Rules",IF(A31&lt;=MAX(A$8:A30),"Date must be after the rows above","OK"))))))</f>
        <v/>
      </c>
      <c r="Q31" s="28" t="str">
        <f aca="false">IF(P31&lt;&gt;"OK","",COUNTIF(P$8:P31,"OK"))</f>
        <v/>
      </c>
    </row>
    <row r="32" customFormat="false" ht="15" hidden="false" customHeight="false" outlineLevel="0" collapsed="false">
      <c r="A32" s="29"/>
      <c r="B32" s="32"/>
      <c r="C32" s="32"/>
      <c r="D32" s="15"/>
      <c r="E32" s="15"/>
      <c r="F32" s="26" t="str">
        <f aca="false">IF(P32&lt;&gt;"OK","",IF(COUNT(G$8:G31)=0,N(Rules!$B$5),INDEX(G$8:G31,MATCH(9.99E+307,G$8:G31))))</f>
        <v/>
      </c>
      <c r="G32" s="26" t="str">
        <f aca="false">IF(P32&lt;&gt;"OK","",F32+B32+N(C32))</f>
        <v/>
      </c>
      <c r="H32" s="27" t="str">
        <f aca="false">IF(OR(P32&lt;&gt;"OK",N(F32)&lt;=0),"",B32/F32)</f>
        <v/>
      </c>
      <c r="I32" s="28" t="str">
        <f aca="false">IF(OR(H32="",N(Rules!$B$7)=0),"",IF(H32&lt;=-Rules!$B$7,"STOP","OK"))</f>
        <v/>
      </c>
      <c r="J32" s="26" t="str">
        <f aca="false">IF(P32&lt;&gt;"OK","",SUMIFS(B$8:B32,A$8:A32,"&gt;"&amp;(A32-7),P$8:P32,"OK"))</f>
        <v/>
      </c>
      <c r="K32" s="27" t="str">
        <f aca="false">IF(P32&lt;&gt;"OK","",IF(G32-J32-SUMIFS(C$8:C32,A$8:A32,"&gt;"&amp;(A32-7),P$8:P32,"OK")&lt;=0,"",J32/(G32-J32-SUMIFS(C$8:C32,A$8:A32,"&gt;"&amp;(A32-7),P$8:P32,"OK"))))</f>
        <v/>
      </c>
      <c r="L32" s="28" t="str">
        <f aca="false">IF(OR(P32&lt;&gt;"OK",K32="",N(Rules!$B$8)=0),"",IF(K32&lt;=-Rules!$B$8,"STOP","OK"))</f>
        <v/>
      </c>
      <c r="M32" s="26" t="str">
        <f aca="false">IF(P32&lt;&gt;"OK","",MAX(IF(COUNT(M$8:M31)=0,N(Rules!$B$5),INDEX(M$8:M31,MATCH(9.99E+307,M$8:M31)))+N(C32),G32))</f>
        <v/>
      </c>
      <c r="N32" s="27" t="str">
        <f aca="false">IF(P32&lt;&gt;"OK","",IF(N(M32)&lt;=0,"",MAX(0,1-G32/M32)))</f>
        <v/>
      </c>
      <c r="O32" s="33" t="str">
        <f aca="false">IF(P32&lt;&gt;"OK","",IF(OR(N(Rules!$B$11)=0,N(N32)&lt;Rules!$B$11),1,IF(OR(Rules!$B$12="",N(Rules!$B$12)&lt;0,N(Rules!$B$12)&gt;1),1,Rules!$B$12)))</f>
        <v/>
      </c>
      <c r="P32" s="28" t="str">
        <f aca="false">IF(COUNTA(A32:E32)=0,"",IF(NOT(ISNUMBER(A32)),"Add a date",IF(NOT(ISNUMBER(B32)),"Add P/L (0 if flat)",IF(AND(C32&lt;&gt;"",NOT(ISNUMBER(C32))),"Deposit must be a number",IF(N(Rules!$B$5)&lt;=0,"Set account size on Rules",IF(A32&lt;=MAX(A$8:A31),"Date must be after the rows above","OK"))))))</f>
        <v/>
      </c>
      <c r="Q32" s="28" t="str">
        <f aca="false">IF(P32&lt;&gt;"OK","",COUNTIF(P$8:P32,"OK"))</f>
        <v/>
      </c>
    </row>
    <row r="33" customFormat="false" ht="15" hidden="false" customHeight="false" outlineLevel="0" collapsed="false">
      <c r="A33" s="29"/>
      <c r="B33" s="32"/>
      <c r="C33" s="32"/>
      <c r="D33" s="15"/>
      <c r="E33" s="15"/>
      <c r="F33" s="26" t="str">
        <f aca="false">IF(P33&lt;&gt;"OK","",IF(COUNT(G$8:G32)=0,N(Rules!$B$5),INDEX(G$8:G32,MATCH(9.99E+307,G$8:G32))))</f>
        <v/>
      </c>
      <c r="G33" s="26" t="str">
        <f aca="false">IF(P33&lt;&gt;"OK","",F33+B33+N(C33))</f>
        <v/>
      </c>
      <c r="H33" s="27" t="str">
        <f aca="false">IF(OR(P33&lt;&gt;"OK",N(F33)&lt;=0),"",B33/F33)</f>
        <v/>
      </c>
      <c r="I33" s="28" t="str">
        <f aca="false">IF(OR(H33="",N(Rules!$B$7)=0),"",IF(H33&lt;=-Rules!$B$7,"STOP","OK"))</f>
        <v/>
      </c>
      <c r="J33" s="26" t="str">
        <f aca="false">IF(P33&lt;&gt;"OK","",SUMIFS(B$8:B33,A$8:A33,"&gt;"&amp;(A33-7),P$8:P33,"OK"))</f>
        <v/>
      </c>
      <c r="K33" s="27" t="str">
        <f aca="false">IF(P33&lt;&gt;"OK","",IF(G33-J33-SUMIFS(C$8:C33,A$8:A33,"&gt;"&amp;(A33-7),P$8:P33,"OK")&lt;=0,"",J33/(G33-J33-SUMIFS(C$8:C33,A$8:A33,"&gt;"&amp;(A33-7),P$8:P33,"OK"))))</f>
        <v/>
      </c>
      <c r="L33" s="28" t="str">
        <f aca="false">IF(OR(P33&lt;&gt;"OK",K33="",N(Rules!$B$8)=0),"",IF(K33&lt;=-Rules!$B$8,"STOP","OK"))</f>
        <v/>
      </c>
      <c r="M33" s="26" t="str">
        <f aca="false">IF(P33&lt;&gt;"OK","",MAX(IF(COUNT(M$8:M32)=0,N(Rules!$B$5),INDEX(M$8:M32,MATCH(9.99E+307,M$8:M32)))+N(C33),G33))</f>
        <v/>
      </c>
      <c r="N33" s="27" t="str">
        <f aca="false">IF(P33&lt;&gt;"OK","",IF(N(M33)&lt;=0,"",MAX(0,1-G33/M33)))</f>
        <v/>
      </c>
      <c r="O33" s="33" t="str">
        <f aca="false">IF(P33&lt;&gt;"OK","",IF(OR(N(Rules!$B$11)=0,N(N33)&lt;Rules!$B$11),1,IF(OR(Rules!$B$12="",N(Rules!$B$12)&lt;0,N(Rules!$B$12)&gt;1),1,Rules!$B$12)))</f>
        <v/>
      </c>
      <c r="P33" s="28" t="str">
        <f aca="false">IF(COUNTA(A33:E33)=0,"",IF(NOT(ISNUMBER(A33)),"Add a date",IF(NOT(ISNUMBER(B33)),"Add P/L (0 if flat)",IF(AND(C33&lt;&gt;"",NOT(ISNUMBER(C33))),"Deposit must be a number",IF(N(Rules!$B$5)&lt;=0,"Set account size on Rules",IF(A33&lt;=MAX(A$8:A32),"Date must be after the rows above","OK"))))))</f>
        <v/>
      </c>
      <c r="Q33" s="28" t="str">
        <f aca="false">IF(P33&lt;&gt;"OK","",COUNTIF(P$8:P33,"OK"))</f>
        <v/>
      </c>
    </row>
    <row r="34" customFormat="false" ht="15" hidden="false" customHeight="false" outlineLevel="0" collapsed="false">
      <c r="A34" s="29"/>
      <c r="B34" s="32"/>
      <c r="C34" s="32"/>
      <c r="D34" s="15"/>
      <c r="E34" s="15"/>
      <c r="F34" s="26" t="str">
        <f aca="false">IF(P34&lt;&gt;"OK","",IF(COUNT(G$8:G33)=0,N(Rules!$B$5),INDEX(G$8:G33,MATCH(9.99E+307,G$8:G33))))</f>
        <v/>
      </c>
      <c r="G34" s="26" t="str">
        <f aca="false">IF(P34&lt;&gt;"OK","",F34+B34+N(C34))</f>
        <v/>
      </c>
      <c r="H34" s="27" t="str">
        <f aca="false">IF(OR(P34&lt;&gt;"OK",N(F34)&lt;=0),"",B34/F34)</f>
        <v/>
      </c>
      <c r="I34" s="28" t="str">
        <f aca="false">IF(OR(H34="",N(Rules!$B$7)=0),"",IF(H34&lt;=-Rules!$B$7,"STOP","OK"))</f>
        <v/>
      </c>
      <c r="J34" s="26" t="str">
        <f aca="false">IF(P34&lt;&gt;"OK","",SUMIFS(B$8:B34,A$8:A34,"&gt;"&amp;(A34-7),P$8:P34,"OK"))</f>
        <v/>
      </c>
      <c r="K34" s="27" t="str">
        <f aca="false">IF(P34&lt;&gt;"OK","",IF(G34-J34-SUMIFS(C$8:C34,A$8:A34,"&gt;"&amp;(A34-7),P$8:P34,"OK")&lt;=0,"",J34/(G34-J34-SUMIFS(C$8:C34,A$8:A34,"&gt;"&amp;(A34-7),P$8:P34,"OK"))))</f>
        <v/>
      </c>
      <c r="L34" s="28" t="str">
        <f aca="false">IF(OR(P34&lt;&gt;"OK",K34="",N(Rules!$B$8)=0),"",IF(K34&lt;=-Rules!$B$8,"STOP","OK"))</f>
        <v/>
      </c>
      <c r="M34" s="26" t="str">
        <f aca="false">IF(P34&lt;&gt;"OK","",MAX(IF(COUNT(M$8:M33)=0,N(Rules!$B$5),INDEX(M$8:M33,MATCH(9.99E+307,M$8:M33)))+N(C34),G34))</f>
        <v/>
      </c>
      <c r="N34" s="27" t="str">
        <f aca="false">IF(P34&lt;&gt;"OK","",IF(N(M34)&lt;=0,"",MAX(0,1-G34/M34)))</f>
        <v/>
      </c>
      <c r="O34" s="33" t="str">
        <f aca="false">IF(P34&lt;&gt;"OK","",IF(OR(N(Rules!$B$11)=0,N(N34)&lt;Rules!$B$11),1,IF(OR(Rules!$B$12="",N(Rules!$B$12)&lt;0,N(Rules!$B$12)&gt;1),1,Rules!$B$12)))</f>
        <v/>
      </c>
      <c r="P34" s="28" t="str">
        <f aca="false">IF(COUNTA(A34:E34)=0,"",IF(NOT(ISNUMBER(A34)),"Add a date",IF(NOT(ISNUMBER(B34)),"Add P/L (0 if flat)",IF(AND(C34&lt;&gt;"",NOT(ISNUMBER(C34))),"Deposit must be a number",IF(N(Rules!$B$5)&lt;=0,"Set account size on Rules",IF(A34&lt;=MAX(A$8:A33),"Date must be after the rows above","OK"))))))</f>
        <v/>
      </c>
      <c r="Q34" s="28" t="str">
        <f aca="false">IF(P34&lt;&gt;"OK","",COUNTIF(P$8:P34,"OK"))</f>
        <v/>
      </c>
    </row>
    <row r="35" customFormat="false" ht="15" hidden="false" customHeight="false" outlineLevel="0" collapsed="false">
      <c r="A35" s="29"/>
      <c r="B35" s="32"/>
      <c r="C35" s="32"/>
      <c r="D35" s="15"/>
      <c r="E35" s="15"/>
      <c r="F35" s="26" t="str">
        <f aca="false">IF(P35&lt;&gt;"OK","",IF(COUNT(G$8:G34)=0,N(Rules!$B$5),INDEX(G$8:G34,MATCH(9.99E+307,G$8:G34))))</f>
        <v/>
      </c>
      <c r="G35" s="26" t="str">
        <f aca="false">IF(P35&lt;&gt;"OK","",F35+B35+N(C35))</f>
        <v/>
      </c>
      <c r="H35" s="27" t="str">
        <f aca="false">IF(OR(P35&lt;&gt;"OK",N(F35)&lt;=0),"",B35/F35)</f>
        <v/>
      </c>
      <c r="I35" s="28" t="str">
        <f aca="false">IF(OR(H35="",N(Rules!$B$7)=0),"",IF(H35&lt;=-Rules!$B$7,"STOP","OK"))</f>
        <v/>
      </c>
      <c r="J35" s="26" t="str">
        <f aca="false">IF(P35&lt;&gt;"OK","",SUMIFS(B$8:B35,A$8:A35,"&gt;"&amp;(A35-7),P$8:P35,"OK"))</f>
        <v/>
      </c>
      <c r="K35" s="27" t="str">
        <f aca="false">IF(P35&lt;&gt;"OK","",IF(G35-J35-SUMIFS(C$8:C35,A$8:A35,"&gt;"&amp;(A35-7),P$8:P35,"OK")&lt;=0,"",J35/(G35-J35-SUMIFS(C$8:C35,A$8:A35,"&gt;"&amp;(A35-7),P$8:P35,"OK"))))</f>
        <v/>
      </c>
      <c r="L35" s="28" t="str">
        <f aca="false">IF(OR(P35&lt;&gt;"OK",K35="",N(Rules!$B$8)=0),"",IF(K35&lt;=-Rules!$B$8,"STOP","OK"))</f>
        <v/>
      </c>
      <c r="M35" s="26" t="str">
        <f aca="false">IF(P35&lt;&gt;"OK","",MAX(IF(COUNT(M$8:M34)=0,N(Rules!$B$5),INDEX(M$8:M34,MATCH(9.99E+307,M$8:M34)))+N(C35),G35))</f>
        <v/>
      </c>
      <c r="N35" s="27" t="str">
        <f aca="false">IF(P35&lt;&gt;"OK","",IF(N(M35)&lt;=0,"",MAX(0,1-G35/M35)))</f>
        <v/>
      </c>
      <c r="O35" s="33" t="str">
        <f aca="false">IF(P35&lt;&gt;"OK","",IF(OR(N(Rules!$B$11)=0,N(N35)&lt;Rules!$B$11),1,IF(OR(Rules!$B$12="",N(Rules!$B$12)&lt;0,N(Rules!$B$12)&gt;1),1,Rules!$B$12)))</f>
        <v/>
      </c>
      <c r="P35" s="28" t="str">
        <f aca="false">IF(COUNTA(A35:E35)=0,"",IF(NOT(ISNUMBER(A35)),"Add a date",IF(NOT(ISNUMBER(B35)),"Add P/L (0 if flat)",IF(AND(C35&lt;&gt;"",NOT(ISNUMBER(C35))),"Deposit must be a number",IF(N(Rules!$B$5)&lt;=0,"Set account size on Rules",IF(A35&lt;=MAX(A$8:A34),"Date must be after the rows above","OK"))))))</f>
        <v/>
      </c>
      <c r="Q35" s="28" t="str">
        <f aca="false">IF(P35&lt;&gt;"OK","",COUNTIF(P$8:P35,"OK"))</f>
        <v/>
      </c>
    </row>
    <row r="36" customFormat="false" ht="15" hidden="false" customHeight="false" outlineLevel="0" collapsed="false">
      <c r="A36" s="29"/>
      <c r="B36" s="32"/>
      <c r="C36" s="32"/>
      <c r="D36" s="15"/>
      <c r="E36" s="15"/>
      <c r="F36" s="26" t="str">
        <f aca="false">IF(P36&lt;&gt;"OK","",IF(COUNT(G$8:G35)=0,N(Rules!$B$5),INDEX(G$8:G35,MATCH(9.99E+307,G$8:G35))))</f>
        <v/>
      </c>
      <c r="G36" s="26" t="str">
        <f aca="false">IF(P36&lt;&gt;"OK","",F36+B36+N(C36))</f>
        <v/>
      </c>
      <c r="H36" s="27" t="str">
        <f aca="false">IF(OR(P36&lt;&gt;"OK",N(F36)&lt;=0),"",B36/F36)</f>
        <v/>
      </c>
      <c r="I36" s="28" t="str">
        <f aca="false">IF(OR(H36="",N(Rules!$B$7)=0),"",IF(H36&lt;=-Rules!$B$7,"STOP","OK"))</f>
        <v/>
      </c>
      <c r="J36" s="26" t="str">
        <f aca="false">IF(P36&lt;&gt;"OK","",SUMIFS(B$8:B36,A$8:A36,"&gt;"&amp;(A36-7),P$8:P36,"OK"))</f>
        <v/>
      </c>
      <c r="K36" s="27" t="str">
        <f aca="false">IF(P36&lt;&gt;"OK","",IF(G36-J36-SUMIFS(C$8:C36,A$8:A36,"&gt;"&amp;(A36-7),P$8:P36,"OK")&lt;=0,"",J36/(G36-J36-SUMIFS(C$8:C36,A$8:A36,"&gt;"&amp;(A36-7),P$8:P36,"OK"))))</f>
        <v/>
      </c>
      <c r="L36" s="28" t="str">
        <f aca="false">IF(OR(P36&lt;&gt;"OK",K36="",N(Rules!$B$8)=0),"",IF(K36&lt;=-Rules!$B$8,"STOP","OK"))</f>
        <v/>
      </c>
      <c r="M36" s="26" t="str">
        <f aca="false">IF(P36&lt;&gt;"OK","",MAX(IF(COUNT(M$8:M35)=0,N(Rules!$B$5),INDEX(M$8:M35,MATCH(9.99E+307,M$8:M35)))+N(C36),G36))</f>
        <v/>
      </c>
      <c r="N36" s="27" t="str">
        <f aca="false">IF(P36&lt;&gt;"OK","",IF(N(M36)&lt;=0,"",MAX(0,1-G36/M36)))</f>
        <v/>
      </c>
      <c r="O36" s="33" t="str">
        <f aca="false">IF(P36&lt;&gt;"OK","",IF(OR(N(Rules!$B$11)=0,N(N36)&lt;Rules!$B$11),1,IF(OR(Rules!$B$12="",N(Rules!$B$12)&lt;0,N(Rules!$B$12)&gt;1),1,Rules!$B$12)))</f>
        <v/>
      </c>
      <c r="P36" s="28" t="str">
        <f aca="false">IF(COUNTA(A36:E36)=0,"",IF(NOT(ISNUMBER(A36)),"Add a date",IF(NOT(ISNUMBER(B36)),"Add P/L (0 if flat)",IF(AND(C36&lt;&gt;"",NOT(ISNUMBER(C36))),"Deposit must be a number",IF(N(Rules!$B$5)&lt;=0,"Set account size on Rules",IF(A36&lt;=MAX(A$8:A35),"Date must be after the rows above","OK"))))))</f>
        <v/>
      </c>
      <c r="Q36" s="28" t="str">
        <f aca="false">IF(P36&lt;&gt;"OK","",COUNTIF(P$8:P36,"OK"))</f>
        <v/>
      </c>
    </row>
    <row r="37" customFormat="false" ht="15" hidden="false" customHeight="false" outlineLevel="0" collapsed="false">
      <c r="A37" s="29"/>
      <c r="B37" s="32"/>
      <c r="C37" s="32"/>
      <c r="D37" s="15"/>
      <c r="E37" s="15"/>
      <c r="F37" s="26" t="str">
        <f aca="false">IF(P37&lt;&gt;"OK","",IF(COUNT(G$8:G36)=0,N(Rules!$B$5),INDEX(G$8:G36,MATCH(9.99E+307,G$8:G36))))</f>
        <v/>
      </c>
      <c r="G37" s="26" t="str">
        <f aca="false">IF(P37&lt;&gt;"OK","",F37+B37+N(C37))</f>
        <v/>
      </c>
      <c r="H37" s="27" t="str">
        <f aca="false">IF(OR(P37&lt;&gt;"OK",N(F37)&lt;=0),"",B37/F37)</f>
        <v/>
      </c>
      <c r="I37" s="28" t="str">
        <f aca="false">IF(OR(H37="",N(Rules!$B$7)=0),"",IF(H37&lt;=-Rules!$B$7,"STOP","OK"))</f>
        <v/>
      </c>
      <c r="J37" s="26" t="str">
        <f aca="false">IF(P37&lt;&gt;"OK","",SUMIFS(B$8:B37,A$8:A37,"&gt;"&amp;(A37-7),P$8:P37,"OK"))</f>
        <v/>
      </c>
      <c r="K37" s="27" t="str">
        <f aca="false">IF(P37&lt;&gt;"OK","",IF(G37-J37-SUMIFS(C$8:C37,A$8:A37,"&gt;"&amp;(A37-7),P$8:P37,"OK")&lt;=0,"",J37/(G37-J37-SUMIFS(C$8:C37,A$8:A37,"&gt;"&amp;(A37-7),P$8:P37,"OK"))))</f>
        <v/>
      </c>
      <c r="L37" s="28" t="str">
        <f aca="false">IF(OR(P37&lt;&gt;"OK",K37="",N(Rules!$B$8)=0),"",IF(K37&lt;=-Rules!$B$8,"STOP","OK"))</f>
        <v/>
      </c>
      <c r="M37" s="26" t="str">
        <f aca="false">IF(P37&lt;&gt;"OK","",MAX(IF(COUNT(M$8:M36)=0,N(Rules!$B$5),INDEX(M$8:M36,MATCH(9.99E+307,M$8:M36)))+N(C37),G37))</f>
        <v/>
      </c>
      <c r="N37" s="27" t="str">
        <f aca="false">IF(P37&lt;&gt;"OK","",IF(N(M37)&lt;=0,"",MAX(0,1-G37/M37)))</f>
        <v/>
      </c>
      <c r="O37" s="33" t="str">
        <f aca="false">IF(P37&lt;&gt;"OK","",IF(OR(N(Rules!$B$11)=0,N(N37)&lt;Rules!$B$11),1,IF(OR(Rules!$B$12="",N(Rules!$B$12)&lt;0,N(Rules!$B$12)&gt;1),1,Rules!$B$12)))</f>
        <v/>
      </c>
      <c r="P37" s="28" t="str">
        <f aca="false">IF(COUNTA(A37:E37)=0,"",IF(NOT(ISNUMBER(A37)),"Add a date",IF(NOT(ISNUMBER(B37)),"Add P/L (0 if flat)",IF(AND(C37&lt;&gt;"",NOT(ISNUMBER(C37))),"Deposit must be a number",IF(N(Rules!$B$5)&lt;=0,"Set account size on Rules",IF(A37&lt;=MAX(A$8:A36),"Date must be after the rows above","OK"))))))</f>
        <v/>
      </c>
      <c r="Q37" s="28" t="str">
        <f aca="false">IF(P37&lt;&gt;"OK","",COUNTIF(P$8:P37,"OK"))</f>
        <v/>
      </c>
    </row>
    <row r="38" customFormat="false" ht="15" hidden="false" customHeight="false" outlineLevel="0" collapsed="false">
      <c r="A38" s="29"/>
      <c r="B38" s="32"/>
      <c r="C38" s="32"/>
      <c r="D38" s="15"/>
      <c r="E38" s="15"/>
      <c r="F38" s="26" t="str">
        <f aca="false">IF(P38&lt;&gt;"OK","",IF(COUNT(G$8:G37)=0,N(Rules!$B$5),INDEX(G$8:G37,MATCH(9.99E+307,G$8:G37))))</f>
        <v/>
      </c>
      <c r="G38" s="26" t="str">
        <f aca="false">IF(P38&lt;&gt;"OK","",F38+B38+N(C38))</f>
        <v/>
      </c>
      <c r="H38" s="27" t="str">
        <f aca="false">IF(OR(P38&lt;&gt;"OK",N(F38)&lt;=0),"",B38/F38)</f>
        <v/>
      </c>
      <c r="I38" s="28" t="str">
        <f aca="false">IF(OR(H38="",N(Rules!$B$7)=0),"",IF(H38&lt;=-Rules!$B$7,"STOP","OK"))</f>
        <v/>
      </c>
      <c r="J38" s="26" t="str">
        <f aca="false">IF(P38&lt;&gt;"OK","",SUMIFS(B$8:B38,A$8:A38,"&gt;"&amp;(A38-7),P$8:P38,"OK"))</f>
        <v/>
      </c>
      <c r="K38" s="27" t="str">
        <f aca="false">IF(P38&lt;&gt;"OK","",IF(G38-J38-SUMIFS(C$8:C38,A$8:A38,"&gt;"&amp;(A38-7),P$8:P38,"OK")&lt;=0,"",J38/(G38-J38-SUMIFS(C$8:C38,A$8:A38,"&gt;"&amp;(A38-7),P$8:P38,"OK"))))</f>
        <v/>
      </c>
      <c r="L38" s="28" t="str">
        <f aca="false">IF(OR(P38&lt;&gt;"OK",K38="",N(Rules!$B$8)=0),"",IF(K38&lt;=-Rules!$B$8,"STOP","OK"))</f>
        <v/>
      </c>
      <c r="M38" s="26" t="str">
        <f aca="false">IF(P38&lt;&gt;"OK","",MAX(IF(COUNT(M$8:M37)=0,N(Rules!$B$5),INDEX(M$8:M37,MATCH(9.99E+307,M$8:M37)))+N(C38),G38))</f>
        <v/>
      </c>
      <c r="N38" s="27" t="str">
        <f aca="false">IF(P38&lt;&gt;"OK","",IF(N(M38)&lt;=0,"",MAX(0,1-G38/M38)))</f>
        <v/>
      </c>
      <c r="O38" s="33" t="str">
        <f aca="false">IF(P38&lt;&gt;"OK","",IF(OR(N(Rules!$B$11)=0,N(N38)&lt;Rules!$B$11),1,IF(OR(Rules!$B$12="",N(Rules!$B$12)&lt;0,N(Rules!$B$12)&gt;1),1,Rules!$B$12)))</f>
        <v/>
      </c>
      <c r="P38" s="28" t="str">
        <f aca="false">IF(COUNTA(A38:E38)=0,"",IF(NOT(ISNUMBER(A38)),"Add a date",IF(NOT(ISNUMBER(B38)),"Add P/L (0 if flat)",IF(AND(C38&lt;&gt;"",NOT(ISNUMBER(C38))),"Deposit must be a number",IF(N(Rules!$B$5)&lt;=0,"Set account size on Rules",IF(A38&lt;=MAX(A$8:A37),"Date must be after the rows above","OK"))))))</f>
        <v/>
      </c>
      <c r="Q38" s="28" t="str">
        <f aca="false">IF(P38&lt;&gt;"OK","",COUNTIF(P$8:P38,"OK"))</f>
        <v/>
      </c>
    </row>
    <row r="39" customFormat="false" ht="15" hidden="false" customHeight="false" outlineLevel="0" collapsed="false">
      <c r="A39" s="29"/>
      <c r="B39" s="32"/>
      <c r="C39" s="32"/>
      <c r="D39" s="15"/>
      <c r="E39" s="15"/>
      <c r="F39" s="26" t="str">
        <f aca="false">IF(P39&lt;&gt;"OK","",IF(COUNT(G$8:G38)=0,N(Rules!$B$5),INDEX(G$8:G38,MATCH(9.99E+307,G$8:G38))))</f>
        <v/>
      </c>
      <c r="G39" s="26" t="str">
        <f aca="false">IF(P39&lt;&gt;"OK","",F39+B39+N(C39))</f>
        <v/>
      </c>
      <c r="H39" s="27" t="str">
        <f aca="false">IF(OR(P39&lt;&gt;"OK",N(F39)&lt;=0),"",B39/F39)</f>
        <v/>
      </c>
      <c r="I39" s="28" t="str">
        <f aca="false">IF(OR(H39="",N(Rules!$B$7)=0),"",IF(H39&lt;=-Rules!$B$7,"STOP","OK"))</f>
        <v/>
      </c>
      <c r="J39" s="26" t="str">
        <f aca="false">IF(P39&lt;&gt;"OK","",SUMIFS(B$8:B39,A$8:A39,"&gt;"&amp;(A39-7),P$8:P39,"OK"))</f>
        <v/>
      </c>
      <c r="K39" s="27" t="str">
        <f aca="false">IF(P39&lt;&gt;"OK","",IF(G39-J39-SUMIFS(C$8:C39,A$8:A39,"&gt;"&amp;(A39-7),P$8:P39,"OK")&lt;=0,"",J39/(G39-J39-SUMIFS(C$8:C39,A$8:A39,"&gt;"&amp;(A39-7),P$8:P39,"OK"))))</f>
        <v/>
      </c>
      <c r="L39" s="28" t="str">
        <f aca="false">IF(OR(P39&lt;&gt;"OK",K39="",N(Rules!$B$8)=0),"",IF(K39&lt;=-Rules!$B$8,"STOP","OK"))</f>
        <v/>
      </c>
      <c r="M39" s="26" t="str">
        <f aca="false">IF(P39&lt;&gt;"OK","",MAX(IF(COUNT(M$8:M38)=0,N(Rules!$B$5),INDEX(M$8:M38,MATCH(9.99E+307,M$8:M38)))+N(C39),G39))</f>
        <v/>
      </c>
      <c r="N39" s="27" t="str">
        <f aca="false">IF(P39&lt;&gt;"OK","",IF(N(M39)&lt;=0,"",MAX(0,1-G39/M39)))</f>
        <v/>
      </c>
      <c r="O39" s="33" t="str">
        <f aca="false">IF(P39&lt;&gt;"OK","",IF(OR(N(Rules!$B$11)=0,N(N39)&lt;Rules!$B$11),1,IF(OR(Rules!$B$12="",N(Rules!$B$12)&lt;0,N(Rules!$B$12)&gt;1),1,Rules!$B$12)))</f>
        <v/>
      </c>
      <c r="P39" s="28" t="str">
        <f aca="false">IF(COUNTA(A39:E39)=0,"",IF(NOT(ISNUMBER(A39)),"Add a date",IF(NOT(ISNUMBER(B39)),"Add P/L (0 if flat)",IF(AND(C39&lt;&gt;"",NOT(ISNUMBER(C39))),"Deposit must be a number",IF(N(Rules!$B$5)&lt;=0,"Set account size on Rules",IF(A39&lt;=MAX(A$8:A38),"Date must be after the rows above","OK"))))))</f>
        <v/>
      </c>
      <c r="Q39" s="28" t="str">
        <f aca="false">IF(P39&lt;&gt;"OK","",COUNTIF(P$8:P39,"OK"))</f>
        <v/>
      </c>
    </row>
    <row r="40" customFormat="false" ht="15" hidden="false" customHeight="false" outlineLevel="0" collapsed="false">
      <c r="A40" s="29"/>
      <c r="B40" s="32"/>
      <c r="C40" s="32"/>
      <c r="D40" s="15"/>
      <c r="E40" s="15"/>
      <c r="F40" s="26" t="str">
        <f aca="false">IF(P40&lt;&gt;"OK","",IF(COUNT(G$8:G39)=0,N(Rules!$B$5),INDEX(G$8:G39,MATCH(9.99E+307,G$8:G39))))</f>
        <v/>
      </c>
      <c r="G40" s="26" t="str">
        <f aca="false">IF(P40&lt;&gt;"OK","",F40+B40+N(C40))</f>
        <v/>
      </c>
      <c r="H40" s="27" t="str">
        <f aca="false">IF(OR(P40&lt;&gt;"OK",N(F40)&lt;=0),"",B40/F40)</f>
        <v/>
      </c>
      <c r="I40" s="28" t="str">
        <f aca="false">IF(OR(H40="",N(Rules!$B$7)=0),"",IF(H40&lt;=-Rules!$B$7,"STOP","OK"))</f>
        <v/>
      </c>
      <c r="J40" s="26" t="str">
        <f aca="false">IF(P40&lt;&gt;"OK","",SUMIFS(B$8:B40,A$8:A40,"&gt;"&amp;(A40-7),P$8:P40,"OK"))</f>
        <v/>
      </c>
      <c r="K40" s="27" t="str">
        <f aca="false">IF(P40&lt;&gt;"OK","",IF(G40-J40-SUMIFS(C$8:C40,A$8:A40,"&gt;"&amp;(A40-7),P$8:P40,"OK")&lt;=0,"",J40/(G40-J40-SUMIFS(C$8:C40,A$8:A40,"&gt;"&amp;(A40-7),P$8:P40,"OK"))))</f>
        <v/>
      </c>
      <c r="L40" s="28" t="str">
        <f aca="false">IF(OR(P40&lt;&gt;"OK",K40="",N(Rules!$B$8)=0),"",IF(K40&lt;=-Rules!$B$8,"STOP","OK"))</f>
        <v/>
      </c>
      <c r="M40" s="26" t="str">
        <f aca="false">IF(P40&lt;&gt;"OK","",MAX(IF(COUNT(M$8:M39)=0,N(Rules!$B$5),INDEX(M$8:M39,MATCH(9.99E+307,M$8:M39)))+N(C40),G40))</f>
        <v/>
      </c>
      <c r="N40" s="27" t="str">
        <f aca="false">IF(P40&lt;&gt;"OK","",IF(N(M40)&lt;=0,"",MAX(0,1-G40/M40)))</f>
        <v/>
      </c>
      <c r="O40" s="33" t="str">
        <f aca="false">IF(P40&lt;&gt;"OK","",IF(OR(N(Rules!$B$11)=0,N(N40)&lt;Rules!$B$11),1,IF(OR(Rules!$B$12="",N(Rules!$B$12)&lt;0,N(Rules!$B$12)&gt;1),1,Rules!$B$12)))</f>
        <v/>
      </c>
      <c r="P40" s="28" t="str">
        <f aca="false">IF(COUNTA(A40:E40)=0,"",IF(NOT(ISNUMBER(A40)),"Add a date",IF(NOT(ISNUMBER(B40)),"Add P/L (0 if flat)",IF(AND(C40&lt;&gt;"",NOT(ISNUMBER(C40))),"Deposit must be a number",IF(N(Rules!$B$5)&lt;=0,"Set account size on Rules",IF(A40&lt;=MAX(A$8:A39),"Date must be after the rows above","OK"))))))</f>
        <v/>
      </c>
      <c r="Q40" s="28" t="str">
        <f aca="false">IF(P40&lt;&gt;"OK","",COUNTIF(P$8:P40,"OK"))</f>
        <v/>
      </c>
    </row>
    <row r="41" customFormat="false" ht="15" hidden="false" customHeight="false" outlineLevel="0" collapsed="false">
      <c r="A41" s="29"/>
      <c r="B41" s="32"/>
      <c r="C41" s="32"/>
      <c r="D41" s="15"/>
      <c r="E41" s="15"/>
      <c r="F41" s="26" t="str">
        <f aca="false">IF(P41&lt;&gt;"OK","",IF(COUNT(G$8:G40)=0,N(Rules!$B$5),INDEX(G$8:G40,MATCH(9.99E+307,G$8:G40))))</f>
        <v/>
      </c>
      <c r="G41" s="26" t="str">
        <f aca="false">IF(P41&lt;&gt;"OK","",F41+B41+N(C41))</f>
        <v/>
      </c>
      <c r="H41" s="27" t="str">
        <f aca="false">IF(OR(P41&lt;&gt;"OK",N(F41)&lt;=0),"",B41/F41)</f>
        <v/>
      </c>
      <c r="I41" s="28" t="str">
        <f aca="false">IF(OR(H41="",N(Rules!$B$7)=0),"",IF(H41&lt;=-Rules!$B$7,"STOP","OK"))</f>
        <v/>
      </c>
      <c r="J41" s="26" t="str">
        <f aca="false">IF(P41&lt;&gt;"OK","",SUMIFS(B$8:B41,A$8:A41,"&gt;"&amp;(A41-7),P$8:P41,"OK"))</f>
        <v/>
      </c>
      <c r="K41" s="27" t="str">
        <f aca="false">IF(P41&lt;&gt;"OK","",IF(G41-J41-SUMIFS(C$8:C41,A$8:A41,"&gt;"&amp;(A41-7),P$8:P41,"OK")&lt;=0,"",J41/(G41-J41-SUMIFS(C$8:C41,A$8:A41,"&gt;"&amp;(A41-7),P$8:P41,"OK"))))</f>
        <v/>
      </c>
      <c r="L41" s="28" t="str">
        <f aca="false">IF(OR(P41&lt;&gt;"OK",K41="",N(Rules!$B$8)=0),"",IF(K41&lt;=-Rules!$B$8,"STOP","OK"))</f>
        <v/>
      </c>
      <c r="M41" s="26" t="str">
        <f aca="false">IF(P41&lt;&gt;"OK","",MAX(IF(COUNT(M$8:M40)=0,N(Rules!$B$5),INDEX(M$8:M40,MATCH(9.99E+307,M$8:M40)))+N(C41),G41))</f>
        <v/>
      </c>
      <c r="N41" s="27" t="str">
        <f aca="false">IF(P41&lt;&gt;"OK","",IF(N(M41)&lt;=0,"",MAX(0,1-G41/M41)))</f>
        <v/>
      </c>
      <c r="O41" s="33" t="str">
        <f aca="false">IF(P41&lt;&gt;"OK","",IF(OR(N(Rules!$B$11)=0,N(N41)&lt;Rules!$B$11),1,IF(OR(Rules!$B$12="",N(Rules!$B$12)&lt;0,N(Rules!$B$12)&gt;1),1,Rules!$B$12)))</f>
        <v/>
      </c>
      <c r="P41" s="28" t="str">
        <f aca="false">IF(COUNTA(A41:E41)=0,"",IF(NOT(ISNUMBER(A41)),"Add a date",IF(NOT(ISNUMBER(B41)),"Add P/L (0 if flat)",IF(AND(C41&lt;&gt;"",NOT(ISNUMBER(C41))),"Deposit must be a number",IF(N(Rules!$B$5)&lt;=0,"Set account size on Rules",IF(A41&lt;=MAX(A$8:A40),"Date must be after the rows above","OK"))))))</f>
        <v/>
      </c>
      <c r="Q41" s="28" t="str">
        <f aca="false">IF(P41&lt;&gt;"OK","",COUNTIF(P$8:P41,"OK"))</f>
        <v/>
      </c>
    </row>
    <row r="42" customFormat="false" ht="15" hidden="false" customHeight="false" outlineLevel="0" collapsed="false">
      <c r="A42" s="29"/>
      <c r="B42" s="32"/>
      <c r="C42" s="32"/>
      <c r="D42" s="15"/>
      <c r="E42" s="15"/>
      <c r="F42" s="26" t="str">
        <f aca="false">IF(P42&lt;&gt;"OK","",IF(COUNT(G$8:G41)=0,N(Rules!$B$5),INDEX(G$8:G41,MATCH(9.99E+307,G$8:G41))))</f>
        <v/>
      </c>
      <c r="G42" s="26" t="str">
        <f aca="false">IF(P42&lt;&gt;"OK","",F42+B42+N(C42))</f>
        <v/>
      </c>
      <c r="H42" s="27" t="str">
        <f aca="false">IF(OR(P42&lt;&gt;"OK",N(F42)&lt;=0),"",B42/F42)</f>
        <v/>
      </c>
      <c r="I42" s="28" t="str">
        <f aca="false">IF(OR(H42="",N(Rules!$B$7)=0),"",IF(H42&lt;=-Rules!$B$7,"STOP","OK"))</f>
        <v/>
      </c>
      <c r="J42" s="26" t="str">
        <f aca="false">IF(P42&lt;&gt;"OK","",SUMIFS(B$8:B42,A$8:A42,"&gt;"&amp;(A42-7),P$8:P42,"OK"))</f>
        <v/>
      </c>
      <c r="K42" s="27" t="str">
        <f aca="false">IF(P42&lt;&gt;"OK","",IF(G42-J42-SUMIFS(C$8:C42,A$8:A42,"&gt;"&amp;(A42-7),P$8:P42,"OK")&lt;=0,"",J42/(G42-J42-SUMIFS(C$8:C42,A$8:A42,"&gt;"&amp;(A42-7),P$8:P42,"OK"))))</f>
        <v/>
      </c>
      <c r="L42" s="28" t="str">
        <f aca="false">IF(OR(P42&lt;&gt;"OK",K42="",N(Rules!$B$8)=0),"",IF(K42&lt;=-Rules!$B$8,"STOP","OK"))</f>
        <v/>
      </c>
      <c r="M42" s="26" t="str">
        <f aca="false">IF(P42&lt;&gt;"OK","",MAX(IF(COUNT(M$8:M41)=0,N(Rules!$B$5),INDEX(M$8:M41,MATCH(9.99E+307,M$8:M41)))+N(C42),G42))</f>
        <v/>
      </c>
      <c r="N42" s="27" t="str">
        <f aca="false">IF(P42&lt;&gt;"OK","",IF(N(M42)&lt;=0,"",MAX(0,1-G42/M42)))</f>
        <v/>
      </c>
      <c r="O42" s="33" t="str">
        <f aca="false">IF(P42&lt;&gt;"OK","",IF(OR(N(Rules!$B$11)=0,N(N42)&lt;Rules!$B$11),1,IF(OR(Rules!$B$12="",N(Rules!$B$12)&lt;0,N(Rules!$B$12)&gt;1),1,Rules!$B$12)))</f>
        <v/>
      </c>
      <c r="P42" s="28" t="str">
        <f aca="false">IF(COUNTA(A42:E42)=0,"",IF(NOT(ISNUMBER(A42)),"Add a date",IF(NOT(ISNUMBER(B42)),"Add P/L (0 if flat)",IF(AND(C42&lt;&gt;"",NOT(ISNUMBER(C42))),"Deposit must be a number",IF(N(Rules!$B$5)&lt;=0,"Set account size on Rules",IF(A42&lt;=MAX(A$8:A41),"Date must be after the rows above","OK"))))))</f>
        <v/>
      </c>
      <c r="Q42" s="28" t="str">
        <f aca="false">IF(P42&lt;&gt;"OK","",COUNTIF(P$8:P42,"OK"))</f>
        <v/>
      </c>
    </row>
    <row r="43" customFormat="false" ht="15" hidden="false" customHeight="false" outlineLevel="0" collapsed="false">
      <c r="A43" s="29"/>
      <c r="B43" s="32"/>
      <c r="C43" s="32"/>
      <c r="D43" s="15"/>
      <c r="E43" s="15"/>
      <c r="F43" s="26" t="str">
        <f aca="false">IF(P43&lt;&gt;"OK","",IF(COUNT(G$8:G42)=0,N(Rules!$B$5),INDEX(G$8:G42,MATCH(9.99E+307,G$8:G42))))</f>
        <v/>
      </c>
      <c r="G43" s="26" t="str">
        <f aca="false">IF(P43&lt;&gt;"OK","",F43+B43+N(C43))</f>
        <v/>
      </c>
      <c r="H43" s="27" t="str">
        <f aca="false">IF(OR(P43&lt;&gt;"OK",N(F43)&lt;=0),"",B43/F43)</f>
        <v/>
      </c>
      <c r="I43" s="28" t="str">
        <f aca="false">IF(OR(H43="",N(Rules!$B$7)=0),"",IF(H43&lt;=-Rules!$B$7,"STOP","OK"))</f>
        <v/>
      </c>
      <c r="J43" s="26" t="str">
        <f aca="false">IF(P43&lt;&gt;"OK","",SUMIFS(B$8:B43,A$8:A43,"&gt;"&amp;(A43-7),P$8:P43,"OK"))</f>
        <v/>
      </c>
      <c r="K43" s="27" t="str">
        <f aca="false">IF(P43&lt;&gt;"OK","",IF(G43-J43-SUMIFS(C$8:C43,A$8:A43,"&gt;"&amp;(A43-7),P$8:P43,"OK")&lt;=0,"",J43/(G43-J43-SUMIFS(C$8:C43,A$8:A43,"&gt;"&amp;(A43-7),P$8:P43,"OK"))))</f>
        <v/>
      </c>
      <c r="L43" s="28" t="str">
        <f aca="false">IF(OR(P43&lt;&gt;"OK",K43="",N(Rules!$B$8)=0),"",IF(K43&lt;=-Rules!$B$8,"STOP","OK"))</f>
        <v/>
      </c>
      <c r="M43" s="26" t="str">
        <f aca="false">IF(P43&lt;&gt;"OK","",MAX(IF(COUNT(M$8:M42)=0,N(Rules!$B$5),INDEX(M$8:M42,MATCH(9.99E+307,M$8:M42)))+N(C43),G43))</f>
        <v/>
      </c>
      <c r="N43" s="27" t="str">
        <f aca="false">IF(P43&lt;&gt;"OK","",IF(N(M43)&lt;=0,"",MAX(0,1-G43/M43)))</f>
        <v/>
      </c>
      <c r="O43" s="33" t="str">
        <f aca="false">IF(P43&lt;&gt;"OK","",IF(OR(N(Rules!$B$11)=0,N(N43)&lt;Rules!$B$11),1,IF(OR(Rules!$B$12="",N(Rules!$B$12)&lt;0,N(Rules!$B$12)&gt;1),1,Rules!$B$12)))</f>
        <v/>
      </c>
      <c r="P43" s="28" t="str">
        <f aca="false">IF(COUNTA(A43:E43)=0,"",IF(NOT(ISNUMBER(A43)),"Add a date",IF(NOT(ISNUMBER(B43)),"Add P/L (0 if flat)",IF(AND(C43&lt;&gt;"",NOT(ISNUMBER(C43))),"Deposit must be a number",IF(N(Rules!$B$5)&lt;=0,"Set account size on Rules",IF(A43&lt;=MAX(A$8:A42),"Date must be after the rows above","OK"))))))</f>
        <v/>
      </c>
      <c r="Q43" s="28" t="str">
        <f aca="false">IF(P43&lt;&gt;"OK","",COUNTIF(P$8:P43,"OK"))</f>
        <v/>
      </c>
    </row>
    <row r="44" customFormat="false" ht="15" hidden="false" customHeight="false" outlineLevel="0" collapsed="false">
      <c r="A44" s="29"/>
      <c r="B44" s="32"/>
      <c r="C44" s="32"/>
      <c r="D44" s="15"/>
      <c r="E44" s="15"/>
      <c r="F44" s="26" t="str">
        <f aca="false">IF(P44&lt;&gt;"OK","",IF(COUNT(G$8:G43)=0,N(Rules!$B$5),INDEX(G$8:G43,MATCH(9.99E+307,G$8:G43))))</f>
        <v/>
      </c>
      <c r="G44" s="26" t="str">
        <f aca="false">IF(P44&lt;&gt;"OK","",F44+B44+N(C44))</f>
        <v/>
      </c>
      <c r="H44" s="27" t="str">
        <f aca="false">IF(OR(P44&lt;&gt;"OK",N(F44)&lt;=0),"",B44/F44)</f>
        <v/>
      </c>
      <c r="I44" s="28" t="str">
        <f aca="false">IF(OR(H44="",N(Rules!$B$7)=0),"",IF(H44&lt;=-Rules!$B$7,"STOP","OK"))</f>
        <v/>
      </c>
      <c r="J44" s="26" t="str">
        <f aca="false">IF(P44&lt;&gt;"OK","",SUMIFS(B$8:B44,A$8:A44,"&gt;"&amp;(A44-7),P$8:P44,"OK"))</f>
        <v/>
      </c>
      <c r="K44" s="27" t="str">
        <f aca="false">IF(P44&lt;&gt;"OK","",IF(G44-J44-SUMIFS(C$8:C44,A$8:A44,"&gt;"&amp;(A44-7),P$8:P44,"OK")&lt;=0,"",J44/(G44-J44-SUMIFS(C$8:C44,A$8:A44,"&gt;"&amp;(A44-7),P$8:P44,"OK"))))</f>
        <v/>
      </c>
      <c r="L44" s="28" t="str">
        <f aca="false">IF(OR(P44&lt;&gt;"OK",K44="",N(Rules!$B$8)=0),"",IF(K44&lt;=-Rules!$B$8,"STOP","OK"))</f>
        <v/>
      </c>
      <c r="M44" s="26" t="str">
        <f aca="false">IF(P44&lt;&gt;"OK","",MAX(IF(COUNT(M$8:M43)=0,N(Rules!$B$5),INDEX(M$8:M43,MATCH(9.99E+307,M$8:M43)))+N(C44),G44))</f>
        <v/>
      </c>
      <c r="N44" s="27" t="str">
        <f aca="false">IF(P44&lt;&gt;"OK","",IF(N(M44)&lt;=0,"",MAX(0,1-G44/M44)))</f>
        <v/>
      </c>
      <c r="O44" s="33" t="str">
        <f aca="false">IF(P44&lt;&gt;"OK","",IF(OR(N(Rules!$B$11)=0,N(N44)&lt;Rules!$B$11),1,IF(OR(Rules!$B$12="",N(Rules!$B$12)&lt;0,N(Rules!$B$12)&gt;1),1,Rules!$B$12)))</f>
        <v/>
      </c>
      <c r="P44" s="28" t="str">
        <f aca="false">IF(COUNTA(A44:E44)=0,"",IF(NOT(ISNUMBER(A44)),"Add a date",IF(NOT(ISNUMBER(B44)),"Add P/L (0 if flat)",IF(AND(C44&lt;&gt;"",NOT(ISNUMBER(C44))),"Deposit must be a number",IF(N(Rules!$B$5)&lt;=0,"Set account size on Rules",IF(A44&lt;=MAX(A$8:A43),"Date must be after the rows above","OK"))))))</f>
        <v/>
      </c>
      <c r="Q44" s="28" t="str">
        <f aca="false">IF(P44&lt;&gt;"OK","",COUNTIF(P$8:P44,"OK"))</f>
        <v/>
      </c>
    </row>
    <row r="45" customFormat="false" ht="15" hidden="false" customHeight="false" outlineLevel="0" collapsed="false">
      <c r="A45" s="29"/>
      <c r="B45" s="32"/>
      <c r="C45" s="32"/>
      <c r="D45" s="15"/>
      <c r="E45" s="15"/>
      <c r="F45" s="26" t="str">
        <f aca="false">IF(P45&lt;&gt;"OK","",IF(COUNT(G$8:G44)=0,N(Rules!$B$5),INDEX(G$8:G44,MATCH(9.99E+307,G$8:G44))))</f>
        <v/>
      </c>
      <c r="G45" s="26" t="str">
        <f aca="false">IF(P45&lt;&gt;"OK","",F45+B45+N(C45))</f>
        <v/>
      </c>
      <c r="H45" s="27" t="str">
        <f aca="false">IF(OR(P45&lt;&gt;"OK",N(F45)&lt;=0),"",B45/F45)</f>
        <v/>
      </c>
      <c r="I45" s="28" t="str">
        <f aca="false">IF(OR(H45="",N(Rules!$B$7)=0),"",IF(H45&lt;=-Rules!$B$7,"STOP","OK"))</f>
        <v/>
      </c>
      <c r="J45" s="26" t="str">
        <f aca="false">IF(P45&lt;&gt;"OK","",SUMIFS(B$8:B45,A$8:A45,"&gt;"&amp;(A45-7),P$8:P45,"OK"))</f>
        <v/>
      </c>
      <c r="K45" s="27" t="str">
        <f aca="false">IF(P45&lt;&gt;"OK","",IF(G45-J45-SUMIFS(C$8:C45,A$8:A45,"&gt;"&amp;(A45-7),P$8:P45,"OK")&lt;=0,"",J45/(G45-J45-SUMIFS(C$8:C45,A$8:A45,"&gt;"&amp;(A45-7),P$8:P45,"OK"))))</f>
        <v/>
      </c>
      <c r="L45" s="28" t="str">
        <f aca="false">IF(OR(P45&lt;&gt;"OK",K45="",N(Rules!$B$8)=0),"",IF(K45&lt;=-Rules!$B$8,"STOP","OK"))</f>
        <v/>
      </c>
      <c r="M45" s="26" t="str">
        <f aca="false">IF(P45&lt;&gt;"OK","",MAX(IF(COUNT(M$8:M44)=0,N(Rules!$B$5),INDEX(M$8:M44,MATCH(9.99E+307,M$8:M44)))+N(C45),G45))</f>
        <v/>
      </c>
      <c r="N45" s="27" t="str">
        <f aca="false">IF(P45&lt;&gt;"OK","",IF(N(M45)&lt;=0,"",MAX(0,1-G45/M45)))</f>
        <v/>
      </c>
      <c r="O45" s="33" t="str">
        <f aca="false">IF(P45&lt;&gt;"OK","",IF(OR(N(Rules!$B$11)=0,N(N45)&lt;Rules!$B$11),1,IF(OR(Rules!$B$12="",N(Rules!$B$12)&lt;0,N(Rules!$B$12)&gt;1),1,Rules!$B$12)))</f>
        <v/>
      </c>
      <c r="P45" s="28" t="str">
        <f aca="false">IF(COUNTA(A45:E45)=0,"",IF(NOT(ISNUMBER(A45)),"Add a date",IF(NOT(ISNUMBER(B45)),"Add P/L (0 if flat)",IF(AND(C45&lt;&gt;"",NOT(ISNUMBER(C45))),"Deposit must be a number",IF(N(Rules!$B$5)&lt;=0,"Set account size on Rules",IF(A45&lt;=MAX(A$8:A44),"Date must be after the rows above","OK"))))))</f>
        <v/>
      </c>
      <c r="Q45" s="28" t="str">
        <f aca="false">IF(P45&lt;&gt;"OK","",COUNTIF(P$8:P45,"OK"))</f>
        <v/>
      </c>
    </row>
    <row r="46" customFormat="false" ht="15" hidden="false" customHeight="false" outlineLevel="0" collapsed="false">
      <c r="A46" s="29"/>
      <c r="B46" s="32"/>
      <c r="C46" s="32"/>
      <c r="D46" s="15"/>
      <c r="E46" s="15"/>
      <c r="F46" s="26" t="str">
        <f aca="false">IF(P46&lt;&gt;"OK","",IF(COUNT(G$8:G45)=0,N(Rules!$B$5),INDEX(G$8:G45,MATCH(9.99E+307,G$8:G45))))</f>
        <v/>
      </c>
      <c r="G46" s="26" t="str">
        <f aca="false">IF(P46&lt;&gt;"OK","",F46+B46+N(C46))</f>
        <v/>
      </c>
      <c r="H46" s="27" t="str">
        <f aca="false">IF(OR(P46&lt;&gt;"OK",N(F46)&lt;=0),"",B46/F46)</f>
        <v/>
      </c>
      <c r="I46" s="28" t="str">
        <f aca="false">IF(OR(H46="",N(Rules!$B$7)=0),"",IF(H46&lt;=-Rules!$B$7,"STOP","OK"))</f>
        <v/>
      </c>
      <c r="J46" s="26" t="str">
        <f aca="false">IF(P46&lt;&gt;"OK","",SUMIFS(B$8:B46,A$8:A46,"&gt;"&amp;(A46-7),P$8:P46,"OK"))</f>
        <v/>
      </c>
      <c r="K46" s="27" t="str">
        <f aca="false">IF(P46&lt;&gt;"OK","",IF(G46-J46-SUMIFS(C$8:C46,A$8:A46,"&gt;"&amp;(A46-7),P$8:P46,"OK")&lt;=0,"",J46/(G46-J46-SUMIFS(C$8:C46,A$8:A46,"&gt;"&amp;(A46-7),P$8:P46,"OK"))))</f>
        <v/>
      </c>
      <c r="L46" s="28" t="str">
        <f aca="false">IF(OR(P46&lt;&gt;"OK",K46="",N(Rules!$B$8)=0),"",IF(K46&lt;=-Rules!$B$8,"STOP","OK"))</f>
        <v/>
      </c>
      <c r="M46" s="26" t="str">
        <f aca="false">IF(P46&lt;&gt;"OK","",MAX(IF(COUNT(M$8:M45)=0,N(Rules!$B$5),INDEX(M$8:M45,MATCH(9.99E+307,M$8:M45)))+N(C46),G46))</f>
        <v/>
      </c>
      <c r="N46" s="27" t="str">
        <f aca="false">IF(P46&lt;&gt;"OK","",IF(N(M46)&lt;=0,"",MAX(0,1-G46/M46)))</f>
        <v/>
      </c>
      <c r="O46" s="33" t="str">
        <f aca="false">IF(P46&lt;&gt;"OK","",IF(OR(N(Rules!$B$11)=0,N(N46)&lt;Rules!$B$11),1,IF(OR(Rules!$B$12="",N(Rules!$B$12)&lt;0,N(Rules!$B$12)&gt;1),1,Rules!$B$12)))</f>
        <v/>
      </c>
      <c r="P46" s="28" t="str">
        <f aca="false">IF(COUNTA(A46:E46)=0,"",IF(NOT(ISNUMBER(A46)),"Add a date",IF(NOT(ISNUMBER(B46)),"Add P/L (0 if flat)",IF(AND(C46&lt;&gt;"",NOT(ISNUMBER(C46))),"Deposit must be a number",IF(N(Rules!$B$5)&lt;=0,"Set account size on Rules",IF(A46&lt;=MAX(A$8:A45),"Date must be after the rows above","OK"))))))</f>
        <v/>
      </c>
      <c r="Q46" s="28" t="str">
        <f aca="false">IF(P46&lt;&gt;"OK","",COUNTIF(P$8:P46,"OK"))</f>
        <v/>
      </c>
    </row>
    <row r="47" customFormat="false" ht="15" hidden="false" customHeight="false" outlineLevel="0" collapsed="false">
      <c r="A47" s="29"/>
      <c r="B47" s="32"/>
      <c r="C47" s="32"/>
      <c r="D47" s="15"/>
      <c r="E47" s="15"/>
      <c r="F47" s="26" t="str">
        <f aca="false">IF(P47&lt;&gt;"OK","",IF(COUNT(G$8:G46)=0,N(Rules!$B$5),INDEX(G$8:G46,MATCH(9.99E+307,G$8:G46))))</f>
        <v/>
      </c>
      <c r="G47" s="26" t="str">
        <f aca="false">IF(P47&lt;&gt;"OK","",F47+B47+N(C47))</f>
        <v/>
      </c>
      <c r="H47" s="27" t="str">
        <f aca="false">IF(OR(P47&lt;&gt;"OK",N(F47)&lt;=0),"",B47/F47)</f>
        <v/>
      </c>
      <c r="I47" s="28" t="str">
        <f aca="false">IF(OR(H47="",N(Rules!$B$7)=0),"",IF(H47&lt;=-Rules!$B$7,"STOP","OK"))</f>
        <v/>
      </c>
      <c r="J47" s="26" t="str">
        <f aca="false">IF(P47&lt;&gt;"OK","",SUMIFS(B$8:B47,A$8:A47,"&gt;"&amp;(A47-7),P$8:P47,"OK"))</f>
        <v/>
      </c>
      <c r="K47" s="27" t="str">
        <f aca="false">IF(P47&lt;&gt;"OK","",IF(G47-J47-SUMIFS(C$8:C47,A$8:A47,"&gt;"&amp;(A47-7),P$8:P47,"OK")&lt;=0,"",J47/(G47-J47-SUMIFS(C$8:C47,A$8:A47,"&gt;"&amp;(A47-7),P$8:P47,"OK"))))</f>
        <v/>
      </c>
      <c r="L47" s="28" t="str">
        <f aca="false">IF(OR(P47&lt;&gt;"OK",K47="",N(Rules!$B$8)=0),"",IF(K47&lt;=-Rules!$B$8,"STOP","OK"))</f>
        <v/>
      </c>
      <c r="M47" s="26" t="str">
        <f aca="false">IF(P47&lt;&gt;"OK","",MAX(IF(COUNT(M$8:M46)=0,N(Rules!$B$5),INDEX(M$8:M46,MATCH(9.99E+307,M$8:M46)))+N(C47),G47))</f>
        <v/>
      </c>
      <c r="N47" s="27" t="str">
        <f aca="false">IF(P47&lt;&gt;"OK","",IF(N(M47)&lt;=0,"",MAX(0,1-G47/M47)))</f>
        <v/>
      </c>
      <c r="O47" s="33" t="str">
        <f aca="false">IF(P47&lt;&gt;"OK","",IF(OR(N(Rules!$B$11)=0,N(N47)&lt;Rules!$B$11),1,IF(OR(Rules!$B$12="",N(Rules!$B$12)&lt;0,N(Rules!$B$12)&gt;1),1,Rules!$B$12)))</f>
        <v/>
      </c>
      <c r="P47" s="28" t="str">
        <f aca="false">IF(COUNTA(A47:E47)=0,"",IF(NOT(ISNUMBER(A47)),"Add a date",IF(NOT(ISNUMBER(B47)),"Add P/L (0 if flat)",IF(AND(C47&lt;&gt;"",NOT(ISNUMBER(C47))),"Deposit must be a number",IF(N(Rules!$B$5)&lt;=0,"Set account size on Rules",IF(A47&lt;=MAX(A$8:A46),"Date must be after the rows above","OK"))))))</f>
        <v/>
      </c>
      <c r="Q47" s="28" t="str">
        <f aca="false">IF(P47&lt;&gt;"OK","",COUNTIF(P$8:P47,"OK"))</f>
        <v/>
      </c>
    </row>
    <row r="48" customFormat="false" ht="15" hidden="false" customHeight="false" outlineLevel="0" collapsed="false">
      <c r="A48" s="29"/>
      <c r="B48" s="32"/>
      <c r="C48" s="32"/>
      <c r="D48" s="15"/>
      <c r="E48" s="15"/>
      <c r="F48" s="26" t="str">
        <f aca="false">IF(P48&lt;&gt;"OK","",IF(COUNT(G$8:G47)=0,N(Rules!$B$5),INDEX(G$8:G47,MATCH(9.99E+307,G$8:G47))))</f>
        <v/>
      </c>
      <c r="G48" s="26" t="str">
        <f aca="false">IF(P48&lt;&gt;"OK","",F48+B48+N(C48))</f>
        <v/>
      </c>
      <c r="H48" s="27" t="str">
        <f aca="false">IF(OR(P48&lt;&gt;"OK",N(F48)&lt;=0),"",B48/F48)</f>
        <v/>
      </c>
      <c r="I48" s="28" t="str">
        <f aca="false">IF(OR(H48="",N(Rules!$B$7)=0),"",IF(H48&lt;=-Rules!$B$7,"STOP","OK"))</f>
        <v/>
      </c>
      <c r="J48" s="26" t="str">
        <f aca="false">IF(P48&lt;&gt;"OK","",SUMIFS(B$8:B48,A$8:A48,"&gt;"&amp;(A48-7),P$8:P48,"OK"))</f>
        <v/>
      </c>
      <c r="K48" s="27" t="str">
        <f aca="false">IF(P48&lt;&gt;"OK","",IF(G48-J48-SUMIFS(C$8:C48,A$8:A48,"&gt;"&amp;(A48-7),P$8:P48,"OK")&lt;=0,"",J48/(G48-J48-SUMIFS(C$8:C48,A$8:A48,"&gt;"&amp;(A48-7),P$8:P48,"OK"))))</f>
        <v/>
      </c>
      <c r="L48" s="28" t="str">
        <f aca="false">IF(OR(P48&lt;&gt;"OK",K48="",N(Rules!$B$8)=0),"",IF(K48&lt;=-Rules!$B$8,"STOP","OK"))</f>
        <v/>
      </c>
      <c r="M48" s="26" t="str">
        <f aca="false">IF(P48&lt;&gt;"OK","",MAX(IF(COUNT(M$8:M47)=0,N(Rules!$B$5),INDEX(M$8:M47,MATCH(9.99E+307,M$8:M47)))+N(C48),G48))</f>
        <v/>
      </c>
      <c r="N48" s="27" t="str">
        <f aca="false">IF(P48&lt;&gt;"OK","",IF(N(M48)&lt;=0,"",MAX(0,1-G48/M48)))</f>
        <v/>
      </c>
      <c r="O48" s="33" t="str">
        <f aca="false">IF(P48&lt;&gt;"OK","",IF(OR(N(Rules!$B$11)=0,N(N48)&lt;Rules!$B$11),1,IF(OR(Rules!$B$12="",N(Rules!$B$12)&lt;0,N(Rules!$B$12)&gt;1),1,Rules!$B$12)))</f>
        <v/>
      </c>
      <c r="P48" s="28" t="str">
        <f aca="false">IF(COUNTA(A48:E48)=0,"",IF(NOT(ISNUMBER(A48)),"Add a date",IF(NOT(ISNUMBER(B48)),"Add P/L (0 if flat)",IF(AND(C48&lt;&gt;"",NOT(ISNUMBER(C48))),"Deposit must be a number",IF(N(Rules!$B$5)&lt;=0,"Set account size on Rules",IF(A48&lt;=MAX(A$8:A47),"Date must be after the rows above","OK"))))))</f>
        <v/>
      </c>
      <c r="Q48" s="28" t="str">
        <f aca="false">IF(P48&lt;&gt;"OK","",COUNTIF(P$8:P48,"OK"))</f>
        <v/>
      </c>
    </row>
    <row r="49" customFormat="false" ht="15" hidden="false" customHeight="false" outlineLevel="0" collapsed="false">
      <c r="A49" s="29"/>
      <c r="B49" s="32"/>
      <c r="C49" s="32"/>
      <c r="D49" s="15"/>
      <c r="E49" s="15"/>
      <c r="F49" s="26" t="str">
        <f aca="false">IF(P49&lt;&gt;"OK","",IF(COUNT(G$8:G48)=0,N(Rules!$B$5),INDEX(G$8:G48,MATCH(9.99E+307,G$8:G48))))</f>
        <v/>
      </c>
      <c r="G49" s="26" t="str">
        <f aca="false">IF(P49&lt;&gt;"OK","",F49+B49+N(C49))</f>
        <v/>
      </c>
      <c r="H49" s="27" t="str">
        <f aca="false">IF(OR(P49&lt;&gt;"OK",N(F49)&lt;=0),"",B49/F49)</f>
        <v/>
      </c>
      <c r="I49" s="28" t="str">
        <f aca="false">IF(OR(H49="",N(Rules!$B$7)=0),"",IF(H49&lt;=-Rules!$B$7,"STOP","OK"))</f>
        <v/>
      </c>
      <c r="J49" s="26" t="str">
        <f aca="false">IF(P49&lt;&gt;"OK","",SUMIFS(B$8:B49,A$8:A49,"&gt;"&amp;(A49-7),P$8:P49,"OK"))</f>
        <v/>
      </c>
      <c r="K49" s="27" t="str">
        <f aca="false">IF(P49&lt;&gt;"OK","",IF(G49-J49-SUMIFS(C$8:C49,A$8:A49,"&gt;"&amp;(A49-7),P$8:P49,"OK")&lt;=0,"",J49/(G49-J49-SUMIFS(C$8:C49,A$8:A49,"&gt;"&amp;(A49-7),P$8:P49,"OK"))))</f>
        <v/>
      </c>
      <c r="L49" s="28" t="str">
        <f aca="false">IF(OR(P49&lt;&gt;"OK",K49="",N(Rules!$B$8)=0),"",IF(K49&lt;=-Rules!$B$8,"STOP","OK"))</f>
        <v/>
      </c>
      <c r="M49" s="26" t="str">
        <f aca="false">IF(P49&lt;&gt;"OK","",MAX(IF(COUNT(M$8:M48)=0,N(Rules!$B$5),INDEX(M$8:M48,MATCH(9.99E+307,M$8:M48)))+N(C49),G49))</f>
        <v/>
      </c>
      <c r="N49" s="27" t="str">
        <f aca="false">IF(P49&lt;&gt;"OK","",IF(N(M49)&lt;=0,"",MAX(0,1-G49/M49)))</f>
        <v/>
      </c>
      <c r="O49" s="33" t="str">
        <f aca="false">IF(P49&lt;&gt;"OK","",IF(OR(N(Rules!$B$11)=0,N(N49)&lt;Rules!$B$11),1,IF(OR(Rules!$B$12="",N(Rules!$B$12)&lt;0,N(Rules!$B$12)&gt;1),1,Rules!$B$12)))</f>
        <v/>
      </c>
      <c r="P49" s="28" t="str">
        <f aca="false">IF(COUNTA(A49:E49)=0,"",IF(NOT(ISNUMBER(A49)),"Add a date",IF(NOT(ISNUMBER(B49)),"Add P/L (0 if flat)",IF(AND(C49&lt;&gt;"",NOT(ISNUMBER(C49))),"Deposit must be a number",IF(N(Rules!$B$5)&lt;=0,"Set account size on Rules",IF(A49&lt;=MAX(A$8:A48),"Date must be after the rows above","OK"))))))</f>
        <v/>
      </c>
      <c r="Q49" s="28" t="str">
        <f aca="false">IF(P49&lt;&gt;"OK","",COUNTIF(P$8:P49,"OK"))</f>
        <v/>
      </c>
    </row>
    <row r="50" customFormat="false" ht="15" hidden="false" customHeight="false" outlineLevel="0" collapsed="false">
      <c r="A50" s="29"/>
      <c r="B50" s="32"/>
      <c r="C50" s="32"/>
      <c r="D50" s="15"/>
      <c r="E50" s="15"/>
      <c r="F50" s="26" t="str">
        <f aca="false">IF(P50&lt;&gt;"OK","",IF(COUNT(G$8:G49)=0,N(Rules!$B$5),INDEX(G$8:G49,MATCH(9.99E+307,G$8:G49))))</f>
        <v/>
      </c>
      <c r="G50" s="26" t="str">
        <f aca="false">IF(P50&lt;&gt;"OK","",F50+B50+N(C50))</f>
        <v/>
      </c>
      <c r="H50" s="27" t="str">
        <f aca="false">IF(OR(P50&lt;&gt;"OK",N(F50)&lt;=0),"",B50/F50)</f>
        <v/>
      </c>
      <c r="I50" s="28" t="str">
        <f aca="false">IF(OR(H50="",N(Rules!$B$7)=0),"",IF(H50&lt;=-Rules!$B$7,"STOP","OK"))</f>
        <v/>
      </c>
      <c r="J50" s="26" t="str">
        <f aca="false">IF(P50&lt;&gt;"OK","",SUMIFS(B$8:B50,A$8:A50,"&gt;"&amp;(A50-7),P$8:P50,"OK"))</f>
        <v/>
      </c>
      <c r="K50" s="27" t="str">
        <f aca="false">IF(P50&lt;&gt;"OK","",IF(G50-J50-SUMIFS(C$8:C50,A$8:A50,"&gt;"&amp;(A50-7),P$8:P50,"OK")&lt;=0,"",J50/(G50-J50-SUMIFS(C$8:C50,A$8:A50,"&gt;"&amp;(A50-7),P$8:P50,"OK"))))</f>
        <v/>
      </c>
      <c r="L50" s="28" t="str">
        <f aca="false">IF(OR(P50&lt;&gt;"OK",K50="",N(Rules!$B$8)=0),"",IF(K50&lt;=-Rules!$B$8,"STOP","OK"))</f>
        <v/>
      </c>
      <c r="M50" s="26" t="str">
        <f aca="false">IF(P50&lt;&gt;"OK","",MAX(IF(COUNT(M$8:M49)=0,N(Rules!$B$5),INDEX(M$8:M49,MATCH(9.99E+307,M$8:M49)))+N(C50),G50))</f>
        <v/>
      </c>
      <c r="N50" s="27" t="str">
        <f aca="false">IF(P50&lt;&gt;"OK","",IF(N(M50)&lt;=0,"",MAX(0,1-G50/M50)))</f>
        <v/>
      </c>
      <c r="O50" s="33" t="str">
        <f aca="false">IF(P50&lt;&gt;"OK","",IF(OR(N(Rules!$B$11)=0,N(N50)&lt;Rules!$B$11),1,IF(OR(Rules!$B$12="",N(Rules!$B$12)&lt;0,N(Rules!$B$12)&gt;1),1,Rules!$B$12)))</f>
        <v/>
      </c>
      <c r="P50" s="28" t="str">
        <f aca="false">IF(COUNTA(A50:E50)=0,"",IF(NOT(ISNUMBER(A50)),"Add a date",IF(NOT(ISNUMBER(B50)),"Add P/L (0 if flat)",IF(AND(C50&lt;&gt;"",NOT(ISNUMBER(C50))),"Deposit must be a number",IF(N(Rules!$B$5)&lt;=0,"Set account size on Rules",IF(A50&lt;=MAX(A$8:A49),"Date must be after the rows above","OK"))))))</f>
        <v/>
      </c>
      <c r="Q50" s="28" t="str">
        <f aca="false">IF(P50&lt;&gt;"OK","",COUNTIF(P$8:P50,"OK"))</f>
        <v/>
      </c>
    </row>
    <row r="51" customFormat="false" ht="15" hidden="false" customHeight="false" outlineLevel="0" collapsed="false">
      <c r="A51" s="29"/>
      <c r="B51" s="32"/>
      <c r="C51" s="32"/>
      <c r="D51" s="15"/>
      <c r="E51" s="15"/>
      <c r="F51" s="26" t="str">
        <f aca="false">IF(P51&lt;&gt;"OK","",IF(COUNT(G$8:G50)=0,N(Rules!$B$5),INDEX(G$8:G50,MATCH(9.99E+307,G$8:G50))))</f>
        <v/>
      </c>
      <c r="G51" s="26" t="str">
        <f aca="false">IF(P51&lt;&gt;"OK","",F51+B51+N(C51))</f>
        <v/>
      </c>
      <c r="H51" s="27" t="str">
        <f aca="false">IF(OR(P51&lt;&gt;"OK",N(F51)&lt;=0),"",B51/F51)</f>
        <v/>
      </c>
      <c r="I51" s="28" t="str">
        <f aca="false">IF(OR(H51="",N(Rules!$B$7)=0),"",IF(H51&lt;=-Rules!$B$7,"STOP","OK"))</f>
        <v/>
      </c>
      <c r="J51" s="26" t="str">
        <f aca="false">IF(P51&lt;&gt;"OK","",SUMIFS(B$8:B51,A$8:A51,"&gt;"&amp;(A51-7),P$8:P51,"OK"))</f>
        <v/>
      </c>
      <c r="K51" s="27" t="str">
        <f aca="false">IF(P51&lt;&gt;"OK","",IF(G51-J51-SUMIFS(C$8:C51,A$8:A51,"&gt;"&amp;(A51-7),P$8:P51,"OK")&lt;=0,"",J51/(G51-J51-SUMIFS(C$8:C51,A$8:A51,"&gt;"&amp;(A51-7),P$8:P51,"OK"))))</f>
        <v/>
      </c>
      <c r="L51" s="28" t="str">
        <f aca="false">IF(OR(P51&lt;&gt;"OK",K51="",N(Rules!$B$8)=0),"",IF(K51&lt;=-Rules!$B$8,"STOP","OK"))</f>
        <v/>
      </c>
      <c r="M51" s="26" t="str">
        <f aca="false">IF(P51&lt;&gt;"OK","",MAX(IF(COUNT(M$8:M50)=0,N(Rules!$B$5),INDEX(M$8:M50,MATCH(9.99E+307,M$8:M50)))+N(C51),G51))</f>
        <v/>
      </c>
      <c r="N51" s="27" t="str">
        <f aca="false">IF(P51&lt;&gt;"OK","",IF(N(M51)&lt;=0,"",MAX(0,1-G51/M51)))</f>
        <v/>
      </c>
      <c r="O51" s="33" t="str">
        <f aca="false">IF(P51&lt;&gt;"OK","",IF(OR(N(Rules!$B$11)=0,N(N51)&lt;Rules!$B$11),1,IF(OR(Rules!$B$12="",N(Rules!$B$12)&lt;0,N(Rules!$B$12)&gt;1),1,Rules!$B$12)))</f>
        <v/>
      </c>
      <c r="P51" s="28" t="str">
        <f aca="false">IF(COUNTA(A51:E51)=0,"",IF(NOT(ISNUMBER(A51)),"Add a date",IF(NOT(ISNUMBER(B51)),"Add P/L (0 if flat)",IF(AND(C51&lt;&gt;"",NOT(ISNUMBER(C51))),"Deposit must be a number",IF(N(Rules!$B$5)&lt;=0,"Set account size on Rules",IF(A51&lt;=MAX(A$8:A50),"Date must be after the rows above","OK"))))))</f>
        <v/>
      </c>
      <c r="Q51" s="28" t="str">
        <f aca="false">IF(P51&lt;&gt;"OK","",COUNTIF(P$8:P51,"OK"))</f>
        <v/>
      </c>
    </row>
    <row r="52" customFormat="false" ht="15" hidden="false" customHeight="false" outlineLevel="0" collapsed="false">
      <c r="A52" s="29"/>
      <c r="B52" s="32"/>
      <c r="C52" s="32"/>
      <c r="D52" s="15"/>
      <c r="E52" s="15"/>
      <c r="F52" s="26" t="str">
        <f aca="false">IF(P52&lt;&gt;"OK","",IF(COUNT(G$8:G51)=0,N(Rules!$B$5),INDEX(G$8:G51,MATCH(9.99E+307,G$8:G51))))</f>
        <v/>
      </c>
      <c r="G52" s="26" t="str">
        <f aca="false">IF(P52&lt;&gt;"OK","",F52+B52+N(C52))</f>
        <v/>
      </c>
      <c r="H52" s="27" t="str">
        <f aca="false">IF(OR(P52&lt;&gt;"OK",N(F52)&lt;=0),"",B52/F52)</f>
        <v/>
      </c>
      <c r="I52" s="28" t="str">
        <f aca="false">IF(OR(H52="",N(Rules!$B$7)=0),"",IF(H52&lt;=-Rules!$B$7,"STOP","OK"))</f>
        <v/>
      </c>
      <c r="J52" s="26" t="str">
        <f aca="false">IF(P52&lt;&gt;"OK","",SUMIFS(B$8:B52,A$8:A52,"&gt;"&amp;(A52-7),P$8:P52,"OK"))</f>
        <v/>
      </c>
      <c r="K52" s="27" t="str">
        <f aca="false">IF(P52&lt;&gt;"OK","",IF(G52-J52-SUMIFS(C$8:C52,A$8:A52,"&gt;"&amp;(A52-7),P$8:P52,"OK")&lt;=0,"",J52/(G52-J52-SUMIFS(C$8:C52,A$8:A52,"&gt;"&amp;(A52-7),P$8:P52,"OK"))))</f>
        <v/>
      </c>
      <c r="L52" s="28" t="str">
        <f aca="false">IF(OR(P52&lt;&gt;"OK",K52="",N(Rules!$B$8)=0),"",IF(K52&lt;=-Rules!$B$8,"STOP","OK"))</f>
        <v/>
      </c>
      <c r="M52" s="26" t="str">
        <f aca="false">IF(P52&lt;&gt;"OK","",MAX(IF(COUNT(M$8:M51)=0,N(Rules!$B$5),INDEX(M$8:M51,MATCH(9.99E+307,M$8:M51)))+N(C52),G52))</f>
        <v/>
      </c>
      <c r="N52" s="27" t="str">
        <f aca="false">IF(P52&lt;&gt;"OK","",IF(N(M52)&lt;=0,"",MAX(0,1-G52/M52)))</f>
        <v/>
      </c>
      <c r="O52" s="33" t="str">
        <f aca="false">IF(P52&lt;&gt;"OK","",IF(OR(N(Rules!$B$11)=0,N(N52)&lt;Rules!$B$11),1,IF(OR(Rules!$B$12="",N(Rules!$B$12)&lt;0,N(Rules!$B$12)&gt;1),1,Rules!$B$12)))</f>
        <v/>
      </c>
      <c r="P52" s="28" t="str">
        <f aca="false">IF(COUNTA(A52:E52)=0,"",IF(NOT(ISNUMBER(A52)),"Add a date",IF(NOT(ISNUMBER(B52)),"Add P/L (0 if flat)",IF(AND(C52&lt;&gt;"",NOT(ISNUMBER(C52))),"Deposit must be a number",IF(N(Rules!$B$5)&lt;=0,"Set account size on Rules",IF(A52&lt;=MAX(A$8:A51),"Date must be after the rows above","OK"))))))</f>
        <v/>
      </c>
      <c r="Q52" s="28" t="str">
        <f aca="false">IF(P52&lt;&gt;"OK","",COUNTIF(P$8:P52,"OK"))</f>
        <v/>
      </c>
    </row>
    <row r="53" customFormat="false" ht="15" hidden="false" customHeight="false" outlineLevel="0" collapsed="false">
      <c r="A53" s="29"/>
      <c r="B53" s="32"/>
      <c r="C53" s="32"/>
      <c r="D53" s="15"/>
      <c r="E53" s="15"/>
      <c r="F53" s="26" t="str">
        <f aca="false">IF(P53&lt;&gt;"OK","",IF(COUNT(G$8:G52)=0,N(Rules!$B$5),INDEX(G$8:G52,MATCH(9.99E+307,G$8:G52))))</f>
        <v/>
      </c>
      <c r="G53" s="26" t="str">
        <f aca="false">IF(P53&lt;&gt;"OK","",F53+B53+N(C53))</f>
        <v/>
      </c>
      <c r="H53" s="27" t="str">
        <f aca="false">IF(OR(P53&lt;&gt;"OK",N(F53)&lt;=0),"",B53/F53)</f>
        <v/>
      </c>
      <c r="I53" s="28" t="str">
        <f aca="false">IF(OR(H53="",N(Rules!$B$7)=0),"",IF(H53&lt;=-Rules!$B$7,"STOP","OK"))</f>
        <v/>
      </c>
      <c r="J53" s="26" t="str">
        <f aca="false">IF(P53&lt;&gt;"OK","",SUMIFS(B$8:B53,A$8:A53,"&gt;"&amp;(A53-7),P$8:P53,"OK"))</f>
        <v/>
      </c>
      <c r="K53" s="27" t="str">
        <f aca="false">IF(P53&lt;&gt;"OK","",IF(G53-J53-SUMIFS(C$8:C53,A$8:A53,"&gt;"&amp;(A53-7),P$8:P53,"OK")&lt;=0,"",J53/(G53-J53-SUMIFS(C$8:C53,A$8:A53,"&gt;"&amp;(A53-7),P$8:P53,"OK"))))</f>
        <v/>
      </c>
      <c r="L53" s="28" t="str">
        <f aca="false">IF(OR(P53&lt;&gt;"OK",K53="",N(Rules!$B$8)=0),"",IF(K53&lt;=-Rules!$B$8,"STOP","OK"))</f>
        <v/>
      </c>
      <c r="M53" s="26" t="str">
        <f aca="false">IF(P53&lt;&gt;"OK","",MAX(IF(COUNT(M$8:M52)=0,N(Rules!$B$5),INDEX(M$8:M52,MATCH(9.99E+307,M$8:M52)))+N(C53),G53))</f>
        <v/>
      </c>
      <c r="N53" s="27" t="str">
        <f aca="false">IF(P53&lt;&gt;"OK","",IF(N(M53)&lt;=0,"",MAX(0,1-G53/M53)))</f>
        <v/>
      </c>
      <c r="O53" s="33" t="str">
        <f aca="false">IF(P53&lt;&gt;"OK","",IF(OR(N(Rules!$B$11)=0,N(N53)&lt;Rules!$B$11),1,IF(OR(Rules!$B$12="",N(Rules!$B$12)&lt;0,N(Rules!$B$12)&gt;1),1,Rules!$B$12)))</f>
        <v/>
      </c>
      <c r="P53" s="28" t="str">
        <f aca="false">IF(COUNTA(A53:E53)=0,"",IF(NOT(ISNUMBER(A53)),"Add a date",IF(NOT(ISNUMBER(B53)),"Add P/L (0 if flat)",IF(AND(C53&lt;&gt;"",NOT(ISNUMBER(C53))),"Deposit must be a number",IF(N(Rules!$B$5)&lt;=0,"Set account size on Rules",IF(A53&lt;=MAX(A$8:A52),"Date must be after the rows above","OK"))))))</f>
        <v/>
      </c>
      <c r="Q53" s="28" t="str">
        <f aca="false">IF(P53&lt;&gt;"OK","",COUNTIF(P$8:P53,"OK"))</f>
        <v/>
      </c>
    </row>
    <row r="54" customFormat="false" ht="15" hidden="false" customHeight="false" outlineLevel="0" collapsed="false">
      <c r="A54" s="29"/>
      <c r="B54" s="32"/>
      <c r="C54" s="32"/>
      <c r="D54" s="15"/>
      <c r="E54" s="15"/>
      <c r="F54" s="26" t="str">
        <f aca="false">IF(P54&lt;&gt;"OK","",IF(COUNT(G$8:G53)=0,N(Rules!$B$5),INDEX(G$8:G53,MATCH(9.99E+307,G$8:G53))))</f>
        <v/>
      </c>
      <c r="G54" s="26" t="str">
        <f aca="false">IF(P54&lt;&gt;"OK","",F54+B54+N(C54))</f>
        <v/>
      </c>
      <c r="H54" s="27" t="str">
        <f aca="false">IF(OR(P54&lt;&gt;"OK",N(F54)&lt;=0),"",B54/F54)</f>
        <v/>
      </c>
      <c r="I54" s="28" t="str">
        <f aca="false">IF(OR(H54="",N(Rules!$B$7)=0),"",IF(H54&lt;=-Rules!$B$7,"STOP","OK"))</f>
        <v/>
      </c>
      <c r="J54" s="26" t="str">
        <f aca="false">IF(P54&lt;&gt;"OK","",SUMIFS(B$8:B54,A$8:A54,"&gt;"&amp;(A54-7),P$8:P54,"OK"))</f>
        <v/>
      </c>
      <c r="K54" s="27" t="str">
        <f aca="false">IF(P54&lt;&gt;"OK","",IF(G54-J54-SUMIFS(C$8:C54,A$8:A54,"&gt;"&amp;(A54-7),P$8:P54,"OK")&lt;=0,"",J54/(G54-J54-SUMIFS(C$8:C54,A$8:A54,"&gt;"&amp;(A54-7),P$8:P54,"OK"))))</f>
        <v/>
      </c>
      <c r="L54" s="28" t="str">
        <f aca="false">IF(OR(P54&lt;&gt;"OK",K54="",N(Rules!$B$8)=0),"",IF(K54&lt;=-Rules!$B$8,"STOP","OK"))</f>
        <v/>
      </c>
      <c r="M54" s="26" t="str">
        <f aca="false">IF(P54&lt;&gt;"OK","",MAX(IF(COUNT(M$8:M53)=0,N(Rules!$B$5),INDEX(M$8:M53,MATCH(9.99E+307,M$8:M53)))+N(C54),G54))</f>
        <v/>
      </c>
      <c r="N54" s="27" t="str">
        <f aca="false">IF(P54&lt;&gt;"OK","",IF(N(M54)&lt;=0,"",MAX(0,1-G54/M54)))</f>
        <v/>
      </c>
      <c r="O54" s="33" t="str">
        <f aca="false">IF(P54&lt;&gt;"OK","",IF(OR(N(Rules!$B$11)=0,N(N54)&lt;Rules!$B$11),1,IF(OR(Rules!$B$12="",N(Rules!$B$12)&lt;0,N(Rules!$B$12)&gt;1),1,Rules!$B$12)))</f>
        <v/>
      </c>
      <c r="P54" s="28" t="str">
        <f aca="false">IF(COUNTA(A54:E54)=0,"",IF(NOT(ISNUMBER(A54)),"Add a date",IF(NOT(ISNUMBER(B54)),"Add P/L (0 if flat)",IF(AND(C54&lt;&gt;"",NOT(ISNUMBER(C54))),"Deposit must be a number",IF(N(Rules!$B$5)&lt;=0,"Set account size on Rules",IF(A54&lt;=MAX(A$8:A53),"Date must be after the rows above","OK"))))))</f>
        <v/>
      </c>
      <c r="Q54" s="28" t="str">
        <f aca="false">IF(P54&lt;&gt;"OK","",COUNTIF(P$8:P54,"OK"))</f>
        <v/>
      </c>
    </row>
    <row r="55" customFormat="false" ht="15" hidden="false" customHeight="false" outlineLevel="0" collapsed="false">
      <c r="A55" s="29"/>
      <c r="B55" s="32"/>
      <c r="C55" s="32"/>
      <c r="D55" s="15"/>
      <c r="E55" s="15"/>
      <c r="F55" s="26" t="str">
        <f aca="false">IF(P55&lt;&gt;"OK","",IF(COUNT(G$8:G54)=0,N(Rules!$B$5),INDEX(G$8:G54,MATCH(9.99E+307,G$8:G54))))</f>
        <v/>
      </c>
      <c r="G55" s="26" t="str">
        <f aca="false">IF(P55&lt;&gt;"OK","",F55+B55+N(C55))</f>
        <v/>
      </c>
      <c r="H55" s="27" t="str">
        <f aca="false">IF(OR(P55&lt;&gt;"OK",N(F55)&lt;=0),"",B55/F55)</f>
        <v/>
      </c>
      <c r="I55" s="28" t="str">
        <f aca="false">IF(OR(H55="",N(Rules!$B$7)=0),"",IF(H55&lt;=-Rules!$B$7,"STOP","OK"))</f>
        <v/>
      </c>
      <c r="J55" s="26" t="str">
        <f aca="false">IF(P55&lt;&gt;"OK","",SUMIFS(B$8:B55,A$8:A55,"&gt;"&amp;(A55-7),P$8:P55,"OK"))</f>
        <v/>
      </c>
      <c r="K55" s="27" t="str">
        <f aca="false">IF(P55&lt;&gt;"OK","",IF(G55-J55-SUMIFS(C$8:C55,A$8:A55,"&gt;"&amp;(A55-7),P$8:P55,"OK")&lt;=0,"",J55/(G55-J55-SUMIFS(C$8:C55,A$8:A55,"&gt;"&amp;(A55-7),P$8:P55,"OK"))))</f>
        <v/>
      </c>
      <c r="L55" s="28" t="str">
        <f aca="false">IF(OR(P55&lt;&gt;"OK",K55="",N(Rules!$B$8)=0),"",IF(K55&lt;=-Rules!$B$8,"STOP","OK"))</f>
        <v/>
      </c>
      <c r="M55" s="26" t="str">
        <f aca="false">IF(P55&lt;&gt;"OK","",MAX(IF(COUNT(M$8:M54)=0,N(Rules!$B$5),INDEX(M$8:M54,MATCH(9.99E+307,M$8:M54)))+N(C55),G55))</f>
        <v/>
      </c>
      <c r="N55" s="27" t="str">
        <f aca="false">IF(P55&lt;&gt;"OK","",IF(N(M55)&lt;=0,"",MAX(0,1-G55/M55)))</f>
        <v/>
      </c>
      <c r="O55" s="33" t="str">
        <f aca="false">IF(P55&lt;&gt;"OK","",IF(OR(N(Rules!$B$11)=0,N(N55)&lt;Rules!$B$11),1,IF(OR(Rules!$B$12="",N(Rules!$B$12)&lt;0,N(Rules!$B$12)&gt;1),1,Rules!$B$12)))</f>
        <v/>
      </c>
      <c r="P55" s="28" t="str">
        <f aca="false">IF(COUNTA(A55:E55)=0,"",IF(NOT(ISNUMBER(A55)),"Add a date",IF(NOT(ISNUMBER(B55)),"Add P/L (0 if flat)",IF(AND(C55&lt;&gt;"",NOT(ISNUMBER(C55))),"Deposit must be a number",IF(N(Rules!$B$5)&lt;=0,"Set account size on Rules",IF(A55&lt;=MAX(A$8:A54),"Date must be after the rows above","OK"))))))</f>
        <v/>
      </c>
      <c r="Q55" s="28" t="str">
        <f aca="false">IF(P55&lt;&gt;"OK","",COUNTIF(P$8:P55,"OK"))</f>
        <v/>
      </c>
    </row>
    <row r="56" customFormat="false" ht="15" hidden="false" customHeight="false" outlineLevel="0" collapsed="false">
      <c r="A56" s="29"/>
      <c r="B56" s="32"/>
      <c r="C56" s="32"/>
      <c r="D56" s="15"/>
      <c r="E56" s="15"/>
      <c r="F56" s="26" t="str">
        <f aca="false">IF(P56&lt;&gt;"OK","",IF(COUNT(G$8:G55)=0,N(Rules!$B$5),INDEX(G$8:G55,MATCH(9.99E+307,G$8:G55))))</f>
        <v/>
      </c>
      <c r="G56" s="26" t="str">
        <f aca="false">IF(P56&lt;&gt;"OK","",F56+B56+N(C56))</f>
        <v/>
      </c>
      <c r="H56" s="27" t="str">
        <f aca="false">IF(OR(P56&lt;&gt;"OK",N(F56)&lt;=0),"",B56/F56)</f>
        <v/>
      </c>
      <c r="I56" s="28" t="str">
        <f aca="false">IF(OR(H56="",N(Rules!$B$7)=0),"",IF(H56&lt;=-Rules!$B$7,"STOP","OK"))</f>
        <v/>
      </c>
      <c r="J56" s="26" t="str">
        <f aca="false">IF(P56&lt;&gt;"OK","",SUMIFS(B$8:B56,A$8:A56,"&gt;"&amp;(A56-7),P$8:P56,"OK"))</f>
        <v/>
      </c>
      <c r="K56" s="27" t="str">
        <f aca="false">IF(P56&lt;&gt;"OK","",IF(G56-J56-SUMIFS(C$8:C56,A$8:A56,"&gt;"&amp;(A56-7),P$8:P56,"OK")&lt;=0,"",J56/(G56-J56-SUMIFS(C$8:C56,A$8:A56,"&gt;"&amp;(A56-7),P$8:P56,"OK"))))</f>
        <v/>
      </c>
      <c r="L56" s="28" t="str">
        <f aca="false">IF(OR(P56&lt;&gt;"OK",K56="",N(Rules!$B$8)=0),"",IF(K56&lt;=-Rules!$B$8,"STOP","OK"))</f>
        <v/>
      </c>
      <c r="M56" s="26" t="str">
        <f aca="false">IF(P56&lt;&gt;"OK","",MAX(IF(COUNT(M$8:M55)=0,N(Rules!$B$5),INDEX(M$8:M55,MATCH(9.99E+307,M$8:M55)))+N(C56),G56))</f>
        <v/>
      </c>
      <c r="N56" s="27" t="str">
        <f aca="false">IF(P56&lt;&gt;"OK","",IF(N(M56)&lt;=0,"",MAX(0,1-G56/M56)))</f>
        <v/>
      </c>
      <c r="O56" s="33" t="str">
        <f aca="false">IF(P56&lt;&gt;"OK","",IF(OR(N(Rules!$B$11)=0,N(N56)&lt;Rules!$B$11),1,IF(OR(Rules!$B$12="",N(Rules!$B$12)&lt;0,N(Rules!$B$12)&gt;1),1,Rules!$B$12)))</f>
        <v/>
      </c>
      <c r="P56" s="28" t="str">
        <f aca="false">IF(COUNTA(A56:E56)=0,"",IF(NOT(ISNUMBER(A56)),"Add a date",IF(NOT(ISNUMBER(B56)),"Add P/L (0 if flat)",IF(AND(C56&lt;&gt;"",NOT(ISNUMBER(C56))),"Deposit must be a number",IF(N(Rules!$B$5)&lt;=0,"Set account size on Rules",IF(A56&lt;=MAX(A$8:A55),"Date must be after the rows above","OK"))))))</f>
        <v/>
      </c>
      <c r="Q56" s="28" t="str">
        <f aca="false">IF(P56&lt;&gt;"OK","",COUNTIF(P$8:P56,"OK"))</f>
        <v/>
      </c>
    </row>
    <row r="57" customFormat="false" ht="15" hidden="false" customHeight="false" outlineLevel="0" collapsed="false">
      <c r="A57" s="29"/>
      <c r="B57" s="32"/>
      <c r="C57" s="32"/>
      <c r="D57" s="15"/>
      <c r="E57" s="15"/>
      <c r="F57" s="26" t="str">
        <f aca="false">IF(P57&lt;&gt;"OK","",IF(COUNT(G$8:G56)=0,N(Rules!$B$5),INDEX(G$8:G56,MATCH(9.99E+307,G$8:G56))))</f>
        <v/>
      </c>
      <c r="G57" s="26" t="str">
        <f aca="false">IF(P57&lt;&gt;"OK","",F57+B57+N(C57))</f>
        <v/>
      </c>
      <c r="H57" s="27" t="str">
        <f aca="false">IF(OR(P57&lt;&gt;"OK",N(F57)&lt;=0),"",B57/F57)</f>
        <v/>
      </c>
      <c r="I57" s="28" t="str">
        <f aca="false">IF(OR(H57="",N(Rules!$B$7)=0),"",IF(H57&lt;=-Rules!$B$7,"STOP","OK"))</f>
        <v/>
      </c>
      <c r="J57" s="26" t="str">
        <f aca="false">IF(P57&lt;&gt;"OK","",SUMIFS(B$8:B57,A$8:A57,"&gt;"&amp;(A57-7),P$8:P57,"OK"))</f>
        <v/>
      </c>
      <c r="K57" s="27" t="str">
        <f aca="false">IF(P57&lt;&gt;"OK","",IF(G57-J57-SUMIFS(C$8:C57,A$8:A57,"&gt;"&amp;(A57-7),P$8:P57,"OK")&lt;=0,"",J57/(G57-J57-SUMIFS(C$8:C57,A$8:A57,"&gt;"&amp;(A57-7),P$8:P57,"OK"))))</f>
        <v/>
      </c>
      <c r="L57" s="28" t="str">
        <f aca="false">IF(OR(P57&lt;&gt;"OK",K57="",N(Rules!$B$8)=0),"",IF(K57&lt;=-Rules!$B$8,"STOP","OK"))</f>
        <v/>
      </c>
      <c r="M57" s="26" t="str">
        <f aca="false">IF(P57&lt;&gt;"OK","",MAX(IF(COUNT(M$8:M56)=0,N(Rules!$B$5),INDEX(M$8:M56,MATCH(9.99E+307,M$8:M56)))+N(C57),G57))</f>
        <v/>
      </c>
      <c r="N57" s="27" t="str">
        <f aca="false">IF(P57&lt;&gt;"OK","",IF(N(M57)&lt;=0,"",MAX(0,1-G57/M57)))</f>
        <v/>
      </c>
      <c r="O57" s="33" t="str">
        <f aca="false">IF(P57&lt;&gt;"OK","",IF(OR(N(Rules!$B$11)=0,N(N57)&lt;Rules!$B$11),1,IF(OR(Rules!$B$12="",N(Rules!$B$12)&lt;0,N(Rules!$B$12)&gt;1),1,Rules!$B$12)))</f>
        <v/>
      </c>
      <c r="P57" s="28" t="str">
        <f aca="false">IF(COUNTA(A57:E57)=0,"",IF(NOT(ISNUMBER(A57)),"Add a date",IF(NOT(ISNUMBER(B57)),"Add P/L (0 if flat)",IF(AND(C57&lt;&gt;"",NOT(ISNUMBER(C57))),"Deposit must be a number",IF(N(Rules!$B$5)&lt;=0,"Set account size on Rules",IF(A57&lt;=MAX(A$8:A56),"Date must be after the rows above","OK"))))))</f>
        <v/>
      </c>
      <c r="Q57" s="28" t="str">
        <f aca="false">IF(P57&lt;&gt;"OK","",COUNTIF(P$8:P57,"OK"))</f>
        <v/>
      </c>
    </row>
    <row r="58" customFormat="false" ht="15" hidden="false" customHeight="false" outlineLevel="0" collapsed="false">
      <c r="A58" s="29"/>
      <c r="B58" s="32"/>
      <c r="C58" s="32"/>
      <c r="D58" s="15"/>
      <c r="E58" s="15"/>
      <c r="F58" s="26" t="str">
        <f aca="false">IF(P58&lt;&gt;"OK","",IF(COUNT(G$8:G57)=0,N(Rules!$B$5),INDEX(G$8:G57,MATCH(9.99E+307,G$8:G57))))</f>
        <v/>
      </c>
      <c r="G58" s="26" t="str">
        <f aca="false">IF(P58&lt;&gt;"OK","",F58+B58+N(C58))</f>
        <v/>
      </c>
      <c r="H58" s="27" t="str">
        <f aca="false">IF(OR(P58&lt;&gt;"OK",N(F58)&lt;=0),"",B58/F58)</f>
        <v/>
      </c>
      <c r="I58" s="28" t="str">
        <f aca="false">IF(OR(H58="",N(Rules!$B$7)=0),"",IF(H58&lt;=-Rules!$B$7,"STOP","OK"))</f>
        <v/>
      </c>
      <c r="J58" s="26" t="str">
        <f aca="false">IF(P58&lt;&gt;"OK","",SUMIFS(B$8:B58,A$8:A58,"&gt;"&amp;(A58-7),P$8:P58,"OK"))</f>
        <v/>
      </c>
      <c r="K58" s="27" t="str">
        <f aca="false">IF(P58&lt;&gt;"OK","",IF(G58-J58-SUMIFS(C$8:C58,A$8:A58,"&gt;"&amp;(A58-7),P$8:P58,"OK")&lt;=0,"",J58/(G58-J58-SUMIFS(C$8:C58,A$8:A58,"&gt;"&amp;(A58-7),P$8:P58,"OK"))))</f>
        <v/>
      </c>
      <c r="L58" s="28" t="str">
        <f aca="false">IF(OR(P58&lt;&gt;"OK",K58="",N(Rules!$B$8)=0),"",IF(K58&lt;=-Rules!$B$8,"STOP","OK"))</f>
        <v/>
      </c>
      <c r="M58" s="26" t="str">
        <f aca="false">IF(P58&lt;&gt;"OK","",MAX(IF(COUNT(M$8:M57)=0,N(Rules!$B$5),INDEX(M$8:M57,MATCH(9.99E+307,M$8:M57)))+N(C58),G58))</f>
        <v/>
      </c>
      <c r="N58" s="27" t="str">
        <f aca="false">IF(P58&lt;&gt;"OK","",IF(N(M58)&lt;=0,"",MAX(0,1-G58/M58)))</f>
        <v/>
      </c>
      <c r="O58" s="33" t="str">
        <f aca="false">IF(P58&lt;&gt;"OK","",IF(OR(N(Rules!$B$11)=0,N(N58)&lt;Rules!$B$11),1,IF(OR(Rules!$B$12="",N(Rules!$B$12)&lt;0,N(Rules!$B$12)&gt;1),1,Rules!$B$12)))</f>
        <v/>
      </c>
      <c r="P58" s="28" t="str">
        <f aca="false">IF(COUNTA(A58:E58)=0,"",IF(NOT(ISNUMBER(A58)),"Add a date",IF(NOT(ISNUMBER(B58)),"Add P/L (0 if flat)",IF(AND(C58&lt;&gt;"",NOT(ISNUMBER(C58))),"Deposit must be a number",IF(N(Rules!$B$5)&lt;=0,"Set account size on Rules",IF(A58&lt;=MAX(A$8:A57),"Date must be after the rows above","OK"))))))</f>
        <v/>
      </c>
      <c r="Q58" s="28" t="str">
        <f aca="false">IF(P58&lt;&gt;"OK","",COUNTIF(P$8:P58,"OK"))</f>
        <v/>
      </c>
    </row>
    <row r="59" customFormat="false" ht="15" hidden="false" customHeight="false" outlineLevel="0" collapsed="false">
      <c r="A59" s="29"/>
      <c r="B59" s="32"/>
      <c r="C59" s="32"/>
      <c r="D59" s="15"/>
      <c r="E59" s="15"/>
      <c r="F59" s="26" t="str">
        <f aca="false">IF(P59&lt;&gt;"OK","",IF(COUNT(G$8:G58)=0,N(Rules!$B$5),INDEX(G$8:G58,MATCH(9.99E+307,G$8:G58))))</f>
        <v/>
      </c>
      <c r="G59" s="26" t="str">
        <f aca="false">IF(P59&lt;&gt;"OK","",F59+B59+N(C59))</f>
        <v/>
      </c>
      <c r="H59" s="27" t="str">
        <f aca="false">IF(OR(P59&lt;&gt;"OK",N(F59)&lt;=0),"",B59/F59)</f>
        <v/>
      </c>
      <c r="I59" s="28" t="str">
        <f aca="false">IF(OR(H59="",N(Rules!$B$7)=0),"",IF(H59&lt;=-Rules!$B$7,"STOP","OK"))</f>
        <v/>
      </c>
      <c r="J59" s="26" t="str">
        <f aca="false">IF(P59&lt;&gt;"OK","",SUMIFS(B$8:B59,A$8:A59,"&gt;"&amp;(A59-7),P$8:P59,"OK"))</f>
        <v/>
      </c>
      <c r="K59" s="27" t="str">
        <f aca="false">IF(P59&lt;&gt;"OK","",IF(G59-J59-SUMIFS(C$8:C59,A$8:A59,"&gt;"&amp;(A59-7),P$8:P59,"OK")&lt;=0,"",J59/(G59-J59-SUMIFS(C$8:C59,A$8:A59,"&gt;"&amp;(A59-7),P$8:P59,"OK"))))</f>
        <v/>
      </c>
      <c r="L59" s="28" t="str">
        <f aca="false">IF(OR(P59&lt;&gt;"OK",K59="",N(Rules!$B$8)=0),"",IF(K59&lt;=-Rules!$B$8,"STOP","OK"))</f>
        <v/>
      </c>
      <c r="M59" s="26" t="str">
        <f aca="false">IF(P59&lt;&gt;"OK","",MAX(IF(COUNT(M$8:M58)=0,N(Rules!$B$5),INDEX(M$8:M58,MATCH(9.99E+307,M$8:M58)))+N(C59),G59))</f>
        <v/>
      </c>
      <c r="N59" s="27" t="str">
        <f aca="false">IF(P59&lt;&gt;"OK","",IF(N(M59)&lt;=0,"",MAX(0,1-G59/M59)))</f>
        <v/>
      </c>
      <c r="O59" s="33" t="str">
        <f aca="false">IF(P59&lt;&gt;"OK","",IF(OR(N(Rules!$B$11)=0,N(N59)&lt;Rules!$B$11),1,IF(OR(Rules!$B$12="",N(Rules!$B$12)&lt;0,N(Rules!$B$12)&gt;1),1,Rules!$B$12)))</f>
        <v/>
      </c>
      <c r="P59" s="28" t="str">
        <f aca="false">IF(COUNTA(A59:E59)=0,"",IF(NOT(ISNUMBER(A59)),"Add a date",IF(NOT(ISNUMBER(B59)),"Add P/L (0 if flat)",IF(AND(C59&lt;&gt;"",NOT(ISNUMBER(C59))),"Deposit must be a number",IF(N(Rules!$B$5)&lt;=0,"Set account size on Rules",IF(A59&lt;=MAX(A$8:A58),"Date must be after the rows above","OK"))))))</f>
        <v/>
      </c>
      <c r="Q59" s="28" t="str">
        <f aca="false">IF(P59&lt;&gt;"OK","",COUNTIF(P$8:P59,"OK"))</f>
        <v/>
      </c>
    </row>
    <row r="60" customFormat="false" ht="15" hidden="false" customHeight="false" outlineLevel="0" collapsed="false">
      <c r="A60" s="29"/>
      <c r="B60" s="32"/>
      <c r="C60" s="32"/>
      <c r="D60" s="15"/>
      <c r="E60" s="15"/>
      <c r="F60" s="26" t="str">
        <f aca="false">IF(P60&lt;&gt;"OK","",IF(COUNT(G$8:G59)=0,N(Rules!$B$5),INDEX(G$8:G59,MATCH(9.99E+307,G$8:G59))))</f>
        <v/>
      </c>
      <c r="G60" s="26" t="str">
        <f aca="false">IF(P60&lt;&gt;"OK","",F60+B60+N(C60))</f>
        <v/>
      </c>
      <c r="H60" s="27" t="str">
        <f aca="false">IF(OR(P60&lt;&gt;"OK",N(F60)&lt;=0),"",B60/F60)</f>
        <v/>
      </c>
      <c r="I60" s="28" t="str">
        <f aca="false">IF(OR(H60="",N(Rules!$B$7)=0),"",IF(H60&lt;=-Rules!$B$7,"STOP","OK"))</f>
        <v/>
      </c>
      <c r="J60" s="26" t="str">
        <f aca="false">IF(P60&lt;&gt;"OK","",SUMIFS(B$8:B60,A$8:A60,"&gt;"&amp;(A60-7),P$8:P60,"OK"))</f>
        <v/>
      </c>
      <c r="K60" s="27" t="str">
        <f aca="false">IF(P60&lt;&gt;"OK","",IF(G60-J60-SUMIFS(C$8:C60,A$8:A60,"&gt;"&amp;(A60-7),P$8:P60,"OK")&lt;=0,"",J60/(G60-J60-SUMIFS(C$8:C60,A$8:A60,"&gt;"&amp;(A60-7),P$8:P60,"OK"))))</f>
        <v/>
      </c>
      <c r="L60" s="28" t="str">
        <f aca="false">IF(OR(P60&lt;&gt;"OK",K60="",N(Rules!$B$8)=0),"",IF(K60&lt;=-Rules!$B$8,"STOP","OK"))</f>
        <v/>
      </c>
      <c r="M60" s="26" t="str">
        <f aca="false">IF(P60&lt;&gt;"OK","",MAX(IF(COUNT(M$8:M59)=0,N(Rules!$B$5),INDEX(M$8:M59,MATCH(9.99E+307,M$8:M59)))+N(C60),G60))</f>
        <v/>
      </c>
      <c r="N60" s="27" t="str">
        <f aca="false">IF(P60&lt;&gt;"OK","",IF(N(M60)&lt;=0,"",MAX(0,1-G60/M60)))</f>
        <v/>
      </c>
      <c r="O60" s="33" t="str">
        <f aca="false">IF(P60&lt;&gt;"OK","",IF(OR(N(Rules!$B$11)=0,N(N60)&lt;Rules!$B$11),1,IF(OR(Rules!$B$12="",N(Rules!$B$12)&lt;0,N(Rules!$B$12)&gt;1),1,Rules!$B$12)))</f>
        <v/>
      </c>
      <c r="P60" s="28" t="str">
        <f aca="false">IF(COUNTA(A60:E60)=0,"",IF(NOT(ISNUMBER(A60)),"Add a date",IF(NOT(ISNUMBER(B60)),"Add P/L (0 if flat)",IF(AND(C60&lt;&gt;"",NOT(ISNUMBER(C60))),"Deposit must be a number",IF(N(Rules!$B$5)&lt;=0,"Set account size on Rules",IF(A60&lt;=MAX(A$8:A59),"Date must be after the rows above","OK"))))))</f>
        <v/>
      </c>
      <c r="Q60" s="28" t="str">
        <f aca="false">IF(P60&lt;&gt;"OK","",COUNTIF(P$8:P60,"OK"))</f>
        <v/>
      </c>
    </row>
    <row r="61" customFormat="false" ht="15" hidden="false" customHeight="false" outlineLevel="0" collapsed="false">
      <c r="A61" s="29"/>
      <c r="B61" s="32"/>
      <c r="C61" s="32"/>
      <c r="D61" s="15"/>
      <c r="E61" s="15"/>
      <c r="F61" s="26" t="str">
        <f aca="false">IF(P61&lt;&gt;"OK","",IF(COUNT(G$8:G60)=0,N(Rules!$B$5),INDEX(G$8:G60,MATCH(9.99E+307,G$8:G60))))</f>
        <v/>
      </c>
      <c r="G61" s="26" t="str">
        <f aca="false">IF(P61&lt;&gt;"OK","",F61+B61+N(C61))</f>
        <v/>
      </c>
      <c r="H61" s="27" t="str">
        <f aca="false">IF(OR(P61&lt;&gt;"OK",N(F61)&lt;=0),"",B61/F61)</f>
        <v/>
      </c>
      <c r="I61" s="28" t="str">
        <f aca="false">IF(OR(H61="",N(Rules!$B$7)=0),"",IF(H61&lt;=-Rules!$B$7,"STOP","OK"))</f>
        <v/>
      </c>
      <c r="J61" s="26" t="str">
        <f aca="false">IF(P61&lt;&gt;"OK","",SUMIFS(B$8:B61,A$8:A61,"&gt;"&amp;(A61-7),P$8:P61,"OK"))</f>
        <v/>
      </c>
      <c r="K61" s="27" t="str">
        <f aca="false">IF(P61&lt;&gt;"OK","",IF(G61-J61-SUMIFS(C$8:C61,A$8:A61,"&gt;"&amp;(A61-7),P$8:P61,"OK")&lt;=0,"",J61/(G61-J61-SUMIFS(C$8:C61,A$8:A61,"&gt;"&amp;(A61-7),P$8:P61,"OK"))))</f>
        <v/>
      </c>
      <c r="L61" s="28" t="str">
        <f aca="false">IF(OR(P61&lt;&gt;"OK",K61="",N(Rules!$B$8)=0),"",IF(K61&lt;=-Rules!$B$8,"STOP","OK"))</f>
        <v/>
      </c>
      <c r="M61" s="26" t="str">
        <f aca="false">IF(P61&lt;&gt;"OK","",MAX(IF(COUNT(M$8:M60)=0,N(Rules!$B$5),INDEX(M$8:M60,MATCH(9.99E+307,M$8:M60)))+N(C61),G61))</f>
        <v/>
      </c>
      <c r="N61" s="27" t="str">
        <f aca="false">IF(P61&lt;&gt;"OK","",IF(N(M61)&lt;=0,"",MAX(0,1-G61/M61)))</f>
        <v/>
      </c>
      <c r="O61" s="33" t="str">
        <f aca="false">IF(P61&lt;&gt;"OK","",IF(OR(N(Rules!$B$11)=0,N(N61)&lt;Rules!$B$11),1,IF(OR(Rules!$B$12="",N(Rules!$B$12)&lt;0,N(Rules!$B$12)&gt;1),1,Rules!$B$12)))</f>
        <v/>
      </c>
      <c r="P61" s="28" t="str">
        <f aca="false">IF(COUNTA(A61:E61)=0,"",IF(NOT(ISNUMBER(A61)),"Add a date",IF(NOT(ISNUMBER(B61)),"Add P/L (0 if flat)",IF(AND(C61&lt;&gt;"",NOT(ISNUMBER(C61))),"Deposit must be a number",IF(N(Rules!$B$5)&lt;=0,"Set account size on Rules",IF(A61&lt;=MAX(A$8:A60),"Date must be after the rows above","OK"))))))</f>
        <v/>
      </c>
      <c r="Q61" s="28" t="str">
        <f aca="false">IF(P61&lt;&gt;"OK","",COUNTIF(P$8:P61,"OK"))</f>
        <v/>
      </c>
    </row>
    <row r="62" customFormat="false" ht="15" hidden="false" customHeight="false" outlineLevel="0" collapsed="false">
      <c r="A62" s="29"/>
      <c r="B62" s="32"/>
      <c r="C62" s="32"/>
      <c r="D62" s="15"/>
      <c r="E62" s="15"/>
      <c r="F62" s="26" t="str">
        <f aca="false">IF(P62&lt;&gt;"OK","",IF(COUNT(G$8:G61)=0,N(Rules!$B$5),INDEX(G$8:G61,MATCH(9.99E+307,G$8:G61))))</f>
        <v/>
      </c>
      <c r="G62" s="26" t="str">
        <f aca="false">IF(P62&lt;&gt;"OK","",F62+B62+N(C62))</f>
        <v/>
      </c>
      <c r="H62" s="27" t="str">
        <f aca="false">IF(OR(P62&lt;&gt;"OK",N(F62)&lt;=0),"",B62/F62)</f>
        <v/>
      </c>
      <c r="I62" s="28" t="str">
        <f aca="false">IF(OR(H62="",N(Rules!$B$7)=0),"",IF(H62&lt;=-Rules!$B$7,"STOP","OK"))</f>
        <v/>
      </c>
      <c r="J62" s="26" t="str">
        <f aca="false">IF(P62&lt;&gt;"OK","",SUMIFS(B$8:B62,A$8:A62,"&gt;"&amp;(A62-7),P$8:P62,"OK"))</f>
        <v/>
      </c>
      <c r="K62" s="27" t="str">
        <f aca="false">IF(P62&lt;&gt;"OK","",IF(G62-J62-SUMIFS(C$8:C62,A$8:A62,"&gt;"&amp;(A62-7),P$8:P62,"OK")&lt;=0,"",J62/(G62-J62-SUMIFS(C$8:C62,A$8:A62,"&gt;"&amp;(A62-7),P$8:P62,"OK"))))</f>
        <v/>
      </c>
      <c r="L62" s="28" t="str">
        <f aca="false">IF(OR(P62&lt;&gt;"OK",K62="",N(Rules!$B$8)=0),"",IF(K62&lt;=-Rules!$B$8,"STOP","OK"))</f>
        <v/>
      </c>
      <c r="M62" s="26" t="str">
        <f aca="false">IF(P62&lt;&gt;"OK","",MAX(IF(COUNT(M$8:M61)=0,N(Rules!$B$5),INDEX(M$8:M61,MATCH(9.99E+307,M$8:M61)))+N(C62),G62))</f>
        <v/>
      </c>
      <c r="N62" s="27" t="str">
        <f aca="false">IF(P62&lt;&gt;"OK","",IF(N(M62)&lt;=0,"",MAX(0,1-G62/M62)))</f>
        <v/>
      </c>
      <c r="O62" s="33" t="str">
        <f aca="false">IF(P62&lt;&gt;"OK","",IF(OR(N(Rules!$B$11)=0,N(N62)&lt;Rules!$B$11),1,IF(OR(Rules!$B$12="",N(Rules!$B$12)&lt;0,N(Rules!$B$12)&gt;1),1,Rules!$B$12)))</f>
        <v/>
      </c>
      <c r="P62" s="28" t="str">
        <f aca="false">IF(COUNTA(A62:E62)=0,"",IF(NOT(ISNUMBER(A62)),"Add a date",IF(NOT(ISNUMBER(B62)),"Add P/L (0 if flat)",IF(AND(C62&lt;&gt;"",NOT(ISNUMBER(C62))),"Deposit must be a number",IF(N(Rules!$B$5)&lt;=0,"Set account size on Rules",IF(A62&lt;=MAX(A$8:A61),"Date must be after the rows above","OK"))))))</f>
        <v/>
      </c>
      <c r="Q62" s="28" t="str">
        <f aca="false">IF(P62&lt;&gt;"OK","",COUNTIF(P$8:P62,"OK"))</f>
        <v/>
      </c>
    </row>
    <row r="63" customFormat="false" ht="15" hidden="false" customHeight="false" outlineLevel="0" collapsed="false">
      <c r="A63" s="29"/>
      <c r="B63" s="32"/>
      <c r="C63" s="32"/>
      <c r="D63" s="15"/>
      <c r="E63" s="15"/>
      <c r="F63" s="26" t="str">
        <f aca="false">IF(P63&lt;&gt;"OK","",IF(COUNT(G$8:G62)=0,N(Rules!$B$5),INDEX(G$8:G62,MATCH(9.99E+307,G$8:G62))))</f>
        <v/>
      </c>
      <c r="G63" s="26" t="str">
        <f aca="false">IF(P63&lt;&gt;"OK","",F63+B63+N(C63))</f>
        <v/>
      </c>
      <c r="H63" s="27" t="str">
        <f aca="false">IF(OR(P63&lt;&gt;"OK",N(F63)&lt;=0),"",B63/F63)</f>
        <v/>
      </c>
      <c r="I63" s="28" t="str">
        <f aca="false">IF(OR(H63="",N(Rules!$B$7)=0),"",IF(H63&lt;=-Rules!$B$7,"STOP","OK"))</f>
        <v/>
      </c>
      <c r="J63" s="26" t="str">
        <f aca="false">IF(P63&lt;&gt;"OK","",SUMIFS(B$8:B63,A$8:A63,"&gt;"&amp;(A63-7),P$8:P63,"OK"))</f>
        <v/>
      </c>
      <c r="K63" s="27" t="str">
        <f aca="false">IF(P63&lt;&gt;"OK","",IF(G63-J63-SUMIFS(C$8:C63,A$8:A63,"&gt;"&amp;(A63-7),P$8:P63,"OK")&lt;=0,"",J63/(G63-J63-SUMIFS(C$8:C63,A$8:A63,"&gt;"&amp;(A63-7),P$8:P63,"OK"))))</f>
        <v/>
      </c>
      <c r="L63" s="28" t="str">
        <f aca="false">IF(OR(P63&lt;&gt;"OK",K63="",N(Rules!$B$8)=0),"",IF(K63&lt;=-Rules!$B$8,"STOP","OK"))</f>
        <v/>
      </c>
      <c r="M63" s="26" t="str">
        <f aca="false">IF(P63&lt;&gt;"OK","",MAX(IF(COUNT(M$8:M62)=0,N(Rules!$B$5),INDEX(M$8:M62,MATCH(9.99E+307,M$8:M62)))+N(C63),G63))</f>
        <v/>
      </c>
      <c r="N63" s="27" t="str">
        <f aca="false">IF(P63&lt;&gt;"OK","",IF(N(M63)&lt;=0,"",MAX(0,1-G63/M63)))</f>
        <v/>
      </c>
      <c r="O63" s="33" t="str">
        <f aca="false">IF(P63&lt;&gt;"OK","",IF(OR(N(Rules!$B$11)=0,N(N63)&lt;Rules!$B$11),1,IF(OR(Rules!$B$12="",N(Rules!$B$12)&lt;0,N(Rules!$B$12)&gt;1),1,Rules!$B$12)))</f>
        <v/>
      </c>
      <c r="P63" s="28" t="str">
        <f aca="false">IF(COUNTA(A63:E63)=0,"",IF(NOT(ISNUMBER(A63)),"Add a date",IF(NOT(ISNUMBER(B63)),"Add P/L (0 if flat)",IF(AND(C63&lt;&gt;"",NOT(ISNUMBER(C63))),"Deposit must be a number",IF(N(Rules!$B$5)&lt;=0,"Set account size on Rules",IF(A63&lt;=MAX(A$8:A62),"Date must be after the rows above","OK"))))))</f>
        <v/>
      </c>
      <c r="Q63" s="28" t="str">
        <f aca="false">IF(P63&lt;&gt;"OK","",COUNTIF(P$8:P63,"OK"))</f>
        <v/>
      </c>
    </row>
    <row r="64" customFormat="false" ht="15" hidden="false" customHeight="false" outlineLevel="0" collapsed="false">
      <c r="A64" s="29"/>
      <c r="B64" s="32"/>
      <c r="C64" s="32"/>
      <c r="D64" s="15"/>
      <c r="E64" s="15"/>
      <c r="F64" s="26" t="str">
        <f aca="false">IF(P64&lt;&gt;"OK","",IF(COUNT(G$8:G63)=0,N(Rules!$B$5),INDEX(G$8:G63,MATCH(9.99E+307,G$8:G63))))</f>
        <v/>
      </c>
      <c r="G64" s="26" t="str">
        <f aca="false">IF(P64&lt;&gt;"OK","",F64+B64+N(C64))</f>
        <v/>
      </c>
      <c r="H64" s="27" t="str">
        <f aca="false">IF(OR(P64&lt;&gt;"OK",N(F64)&lt;=0),"",B64/F64)</f>
        <v/>
      </c>
      <c r="I64" s="28" t="str">
        <f aca="false">IF(OR(H64="",N(Rules!$B$7)=0),"",IF(H64&lt;=-Rules!$B$7,"STOP","OK"))</f>
        <v/>
      </c>
      <c r="J64" s="26" t="str">
        <f aca="false">IF(P64&lt;&gt;"OK","",SUMIFS(B$8:B64,A$8:A64,"&gt;"&amp;(A64-7),P$8:P64,"OK"))</f>
        <v/>
      </c>
      <c r="K64" s="27" t="str">
        <f aca="false">IF(P64&lt;&gt;"OK","",IF(G64-J64-SUMIFS(C$8:C64,A$8:A64,"&gt;"&amp;(A64-7),P$8:P64,"OK")&lt;=0,"",J64/(G64-J64-SUMIFS(C$8:C64,A$8:A64,"&gt;"&amp;(A64-7),P$8:P64,"OK"))))</f>
        <v/>
      </c>
      <c r="L64" s="28" t="str">
        <f aca="false">IF(OR(P64&lt;&gt;"OK",K64="",N(Rules!$B$8)=0),"",IF(K64&lt;=-Rules!$B$8,"STOP","OK"))</f>
        <v/>
      </c>
      <c r="M64" s="26" t="str">
        <f aca="false">IF(P64&lt;&gt;"OK","",MAX(IF(COUNT(M$8:M63)=0,N(Rules!$B$5),INDEX(M$8:M63,MATCH(9.99E+307,M$8:M63)))+N(C64),G64))</f>
        <v/>
      </c>
      <c r="N64" s="27" t="str">
        <f aca="false">IF(P64&lt;&gt;"OK","",IF(N(M64)&lt;=0,"",MAX(0,1-G64/M64)))</f>
        <v/>
      </c>
      <c r="O64" s="33" t="str">
        <f aca="false">IF(P64&lt;&gt;"OK","",IF(OR(N(Rules!$B$11)=0,N(N64)&lt;Rules!$B$11),1,IF(OR(Rules!$B$12="",N(Rules!$B$12)&lt;0,N(Rules!$B$12)&gt;1),1,Rules!$B$12)))</f>
        <v/>
      </c>
      <c r="P64" s="28" t="str">
        <f aca="false">IF(COUNTA(A64:E64)=0,"",IF(NOT(ISNUMBER(A64)),"Add a date",IF(NOT(ISNUMBER(B64)),"Add P/L (0 if flat)",IF(AND(C64&lt;&gt;"",NOT(ISNUMBER(C64))),"Deposit must be a number",IF(N(Rules!$B$5)&lt;=0,"Set account size on Rules",IF(A64&lt;=MAX(A$8:A63),"Date must be after the rows above","OK"))))))</f>
        <v/>
      </c>
      <c r="Q64" s="28" t="str">
        <f aca="false">IF(P64&lt;&gt;"OK","",COUNTIF(P$8:P64,"OK"))</f>
        <v/>
      </c>
    </row>
    <row r="65" customFormat="false" ht="15" hidden="false" customHeight="false" outlineLevel="0" collapsed="false">
      <c r="A65" s="29"/>
      <c r="B65" s="32"/>
      <c r="C65" s="32"/>
      <c r="D65" s="15"/>
      <c r="E65" s="15"/>
      <c r="F65" s="26" t="str">
        <f aca="false">IF(P65&lt;&gt;"OK","",IF(COUNT(G$8:G64)=0,N(Rules!$B$5),INDEX(G$8:G64,MATCH(9.99E+307,G$8:G64))))</f>
        <v/>
      </c>
      <c r="G65" s="26" t="str">
        <f aca="false">IF(P65&lt;&gt;"OK","",F65+B65+N(C65))</f>
        <v/>
      </c>
      <c r="H65" s="27" t="str">
        <f aca="false">IF(OR(P65&lt;&gt;"OK",N(F65)&lt;=0),"",B65/F65)</f>
        <v/>
      </c>
      <c r="I65" s="28" t="str">
        <f aca="false">IF(OR(H65="",N(Rules!$B$7)=0),"",IF(H65&lt;=-Rules!$B$7,"STOP","OK"))</f>
        <v/>
      </c>
      <c r="J65" s="26" t="str">
        <f aca="false">IF(P65&lt;&gt;"OK","",SUMIFS(B$8:B65,A$8:A65,"&gt;"&amp;(A65-7),P$8:P65,"OK"))</f>
        <v/>
      </c>
      <c r="K65" s="27" t="str">
        <f aca="false">IF(P65&lt;&gt;"OK","",IF(G65-J65-SUMIFS(C$8:C65,A$8:A65,"&gt;"&amp;(A65-7),P$8:P65,"OK")&lt;=0,"",J65/(G65-J65-SUMIFS(C$8:C65,A$8:A65,"&gt;"&amp;(A65-7),P$8:P65,"OK"))))</f>
        <v/>
      </c>
      <c r="L65" s="28" t="str">
        <f aca="false">IF(OR(P65&lt;&gt;"OK",K65="",N(Rules!$B$8)=0),"",IF(K65&lt;=-Rules!$B$8,"STOP","OK"))</f>
        <v/>
      </c>
      <c r="M65" s="26" t="str">
        <f aca="false">IF(P65&lt;&gt;"OK","",MAX(IF(COUNT(M$8:M64)=0,N(Rules!$B$5),INDEX(M$8:M64,MATCH(9.99E+307,M$8:M64)))+N(C65),G65))</f>
        <v/>
      </c>
      <c r="N65" s="27" t="str">
        <f aca="false">IF(P65&lt;&gt;"OK","",IF(N(M65)&lt;=0,"",MAX(0,1-G65/M65)))</f>
        <v/>
      </c>
      <c r="O65" s="33" t="str">
        <f aca="false">IF(P65&lt;&gt;"OK","",IF(OR(N(Rules!$B$11)=0,N(N65)&lt;Rules!$B$11),1,IF(OR(Rules!$B$12="",N(Rules!$B$12)&lt;0,N(Rules!$B$12)&gt;1),1,Rules!$B$12)))</f>
        <v/>
      </c>
      <c r="P65" s="28" t="str">
        <f aca="false">IF(COUNTA(A65:E65)=0,"",IF(NOT(ISNUMBER(A65)),"Add a date",IF(NOT(ISNUMBER(B65)),"Add P/L (0 if flat)",IF(AND(C65&lt;&gt;"",NOT(ISNUMBER(C65))),"Deposit must be a number",IF(N(Rules!$B$5)&lt;=0,"Set account size on Rules",IF(A65&lt;=MAX(A$8:A64),"Date must be after the rows above","OK"))))))</f>
        <v/>
      </c>
      <c r="Q65" s="28" t="str">
        <f aca="false">IF(P65&lt;&gt;"OK","",COUNTIF(P$8:P65,"OK"))</f>
        <v/>
      </c>
    </row>
    <row r="66" customFormat="false" ht="15" hidden="false" customHeight="false" outlineLevel="0" collapsed="false">
      <c r="A66" s="29"/>
      <c r="B66" s="32"/>
      <c r="C66" s="32"/>
      <c r="D66" s="15"/>
      <c r="E66" s="15"/>
      <c r="F66" s="26" t="str">
        <f aca="false">IF(P66&lt;&gt;"OK","",IF(COUNT(G$8:G65)=0,N(Rules!$B$5),INDEX(G$8:G65,MATCH(9.99E+307,G$8:G65))))</f>
        <v/>
      </c>
      <c r="G66" s="26" t="str">
        <f aca="false">IF(P66&lt;&gt;"OK","",F66+B66+N(C66))</f>
        <v/>
      </c>
      <c r="H66" s="27" t="str">
        <f aca="false">IF(OR(P66&lt;&gt;"OK",N(F66)&lt;=0),"",B66/F66)</f>
        <v/>
      </c>
      <c r="I66" s="28" t="str">
        <f aca="false">IF(OR(H66="",N(Rules!$B$7)=0),"",IF(H66&lt;=-Rules!$B$7,"STOP","OK"))</f>
        <v/>
      </c>
      <c r="J66" s="26" t="str">
        <f aca="false">IF(P66&lt;&gt;"OK","",SUMIFS(B$8:B66,A$8:A66,"&gt;"&amp;(A66-7),P$8:P66,"OK"))</f>
        <v/>
      </c>
      <c r="K66" s="27" t="str">
        <f aca="false">IF(P66&lt;&gt;"OK","",IF(G66-J66-SUMIFS(C$8:C66,A$8:A66,"&gt;"&amp;(A66-7),P$8:P66,"OK")&lt;=0,"",J66/(G66-J66-SUMIFS(C$8:C66,A$8:A66,"&gt;"&amp;(A66-7),P$8:P66,"OK"))))</f>
        <v/>
      </c>
      <c r="L66" s="28" t="str">
        <f aca="false">IF(OR(P66&lt;&gt;"OK",K66="",N(Rules!$B$8)=0),"",IF(K66&lt;=-Rules!$B$8,"STOP","OK"))</f>
        <v/>
      </c>
      <c r="M66" s="26" t="str">
        <f aca="false">IF(P66&lt;&gt;"OK","",MAX(IF(COUNT(M$8:M65)=0,N(Rules!$B$5),INDEX(M$8:M65,MATCH(9.99E+307,M$8:M65)))+N(C66),G66))</f>
        <v/>
      </c>
      <c r="N66" s="27" t="str">
        <f aca="false">IF(P66&lt;&gt;"OK","",IF(N(M66)&lt;=0,"",MAX(0,1-G66/M66)))</f>
        <v/>
      </c>
      <c r="O66" s="33" t="str">
        <f aca="false">IF(P66&lt;&gt;"OK","",IF(OR(N(Rules!$B$11)=0,N(N66)&lt;Rules!$B$11),1,IF(OR(Rules!$B$12="",N(Rules!$B$12)&lt;0,N(Rules!$B$12)&gt;1),1,Rules!$B$12)))</f>
        <v/>
      </c>
      <c r="P66" s="28" t="str">
        <f aca="false">IF(COUNTA(A66:E66)=0,"",IF(NOT(ISNUMBER(A66)),"Add a date",IF(NOT(ISNUMBER(B66)),"Add P/L (0 if flat)",IF(AND(C66&lt;&gt;"",NOT(ISNUMBER(C66))),"Deposit must be a number",IF(N(Rules!$B$5)&lt;=0,"Set account size on Rules",IF(A66&lt;=MAX(A$8:A65),"Date must be after the rows above","OK"))))))</f>
        <v/>
      </c>
      <c r="Q66" s="28" t="str">
        <f aca="false">IF(P66&lt;&gt;"OK","",COUNTIF(P$8:P66,"OK"))</f>
        <v/>
      </c>
    </row>
    <row r="67" customFormat="false" ht="15" hidden="false" customHeight="false" outlineLevel="0" collapsed="false">
      <c r="A67" s="29"/>
      <c r="B67" s="32"/>
      <c r="C67" s="32"/>
      <c r="D67" s="15"/>
      <c r="E67" s="15"/>
      <c r="F67" s="26" t="str">
        <f aca="false">IF(P67&lt;&gt;"OK","",IF(COUNT(G$8:G66)=0,N(Rules!$B$5),INDEX(G$8:G66,MATCH(9.99E+307,G$8:G66))))</f>
        <v/>
      </c>
      <c r="G67" s="26" t="str">
        <f aca="false">IF(P67&lt;&gt;"OK","",F67+B67+N(C67))</f>
        <v/>
      </c>
      <c r="H67" s="27" t="str">
        <f aca="false">IF(OR(P67&lt;&gt;"OK",N(F67)&lt;=0),"",B67/F67)</f>
        <v/>
      </c>
      <c r="I67" s="28" t="str">
        <f aca="false">IF(OR(H67="",N(Rules!$B$7)=0),"",IF(H67&lt;=-Rules!$B$7,"STOP","OK"))</f>
        <v/>
      </c>
      <c r="J67" s="26" t="str">
        <f aca="false">IF(P67&lt;&gt;"OK","",SUMIFS(B$8:B67,A$8:A67,"&gt;"&amp;(A67-7),P$8:P67,"OK"))</f>
        <v/>
      </c>
      <c r="K67" s="27" t="str">
        <f aca="false">IF(P67&lt;&gt;"OK","",IF(G67-J67-SUMIFS(C$8:C67,A$8:A67,"&gt;"&amp;(A67-7),P$8:P67,"OK")&lt;=0,"",J67/(G67-J67-SUMIFS(C$8:C67,A$8:A67,"&gt;"&amp;(A67-7),P$8:P67,"OK"))))</f>
        <v/>
      </c>
      <c r="L67" s="28" t="str">
        <f aca="false">IF(OR(P67&lt;&gt;"OK",K67="",N(Rules!$B$8)=0),"",IF(K67&lt;=-Rules!$B$8,"STOP","OK"))</f>
        <v/>
      </c>
      <c r="M67" s="26" t="str">
        <f aca="false">IF(P67&lt;&gt;"OK","",MAX(IF(COUNT(M$8:M66)=0,N(Rules!$B$5),INDEX(M$8:M66,MATCH(9.99E+307,M$8:M66)))+N(C67),G67))</f>
        <v/>
      </c>
      <c r="N67" s="27" t="str">
        <f aca="false">IF(P67&lt;&gt;"OK","",IF(N(M67)&lt;=0,"",MAX(0,1-G67/M67)))</f>
        <v/>
      </c>
      <c r="O67" s="33" t="str">
        <f aca="false">IF(P67&lt;&gt;"OK","",IF(OR(N(Rules!$B$11)=0,N(N67)&lt;Rules!$B$11),1,IF(OR(Rules!$B$12="",N(Rules!$B$12)&lt;0,N(Rules!$B$12)&gt;1),1,Rules!$B$12)))</f>
        <v/>
      </c>
      <c r="P67" s="28" t="str">
        <f aca="false">IF(COUNTA(A67:E67)=0,"",IF(NOT(ISNUMBER(A67)),"Add a date",IF(NOT(ISNUMBER(B67)),"Add P/L (0 if flat)",IF(AND(C67&lt;&gt;"",NOT(ISNUMBER(C67))),"Deposit must be a number",IF(N(Rules!$B$5)&lt;=0,"Set account size on Rules",IF(A67&lt;=MAX(A$8:A66),"Date must be after the rows above","OK"))))))</f>
        <v/>
      </c>
      <c r="Q67" s="28" t="str">
        <f aca="false">IF(P67&lt;&gt;"OK","",COUNTIF(P$8:P67,"OK"))</f>
        <v/>
      </c>
    </row>
    <row r="68" customFormat="false" ht="15" hidden="false" customHeight="false" outlineLevel="0" collapsed="false">
      <c r="A68" s="29"/>
      <c r="B68" s="32"/>
      <c r="C68" s="32"/>
      <c r="D68" s="15"/>
      <c r="E68" s="15"/>
      <c r="F68" s="26" t="str">
        <f aca="false">IF(P68&lt;&gt;"OK","",IF(COUNT(G$8:G67)=0,N(Rules!$B$5),INDEX(G$8:G67,MATCH(9.99E+307,G$8:G67))))</f>
        <v/>
      </c>
      <c r="G68" s="26" t="str">
        <f aca="false">IF(P68&lt;&gt;"OK","",F68+B68+N(C68))</f>
        <v/>
      </c>
      <c r="H68" s="27" t="str">
        <f aca="false">IF(OR(P68&lt;&gt;"OK",N(F68)&lt;=0),"",B68/F68)</f>
        <v/>
      </c>
      <c r="I68" s="28" t="str">
        <f aca="false">IF(OR(H68="",N(Rules!$B$7)=0),"",IF(H68&lt;=-Rules!$B$7,"STOP","OK"))</f>
        <v/>
      </c>
      <c r="J68" s="26" t="str">
        <f aca="false">IF(P68&lt;&gt;"OK","",SUMIFS(B$8:B68,A$8:A68,"&gt;"&amp;(A68-7),P$8:P68,"OK"))</f>
        <v/>
      </c>
      <c r="K68" s="27" t="str">
        <f aca="false">IF(P68&lt;&gt;"OK","",IF(G68-J68-SUMIFS(C$8:C68,A$8:A68,"&gt;"&amp;(A68-7),P$8:P68,"OK")&lt;=0,"",J68/(G68-J68-SUMIFS(C$8:C68,A$8:A68,"&gt;"&amp;(A68-7),P$8:P68,"OK"))))</f>
        <v/>
      </c>
      <c r="L68" s="28" t="str">
        <f aca="false">IF(OR(P68&lt;&gt;"OK",K68="",N(Rules!$B$8)=0),"",IF(K68&lt;=-Rules!$B$8,"STOP","OK"))</f>
        <v/>
      </c>
      <c r="M68" s="26" t="str">
        <f aca="false">IF(P68&lt;&gt;"OK","",MAX(IF(COUNT(M$8:M67)=0,N(Rules!$B$5),INDEX(M$8:M67,MATCH(9.99E+307,M$8:M67)))+N(C68),G68))</f>
        <v/>
      </c>
      <c r="N68" s="27" t="str">
        <f aca="false">IF(P68&lt;&gt;"OK","",IF(N(M68)&lt;=0,"",MAX(0,1-G68/M68)))</f>
        <v/>
      </c>
      <c r="O68" s="33" t="str">
        <f aca="false">IF(P68&lt;&gt;"OK","",IF(OR(N(Rules!$B$11)=0,N(N68)&lt;Rules!$B$11),1,IF(OR(Rules!$B$12="",N(Rules!$B$12)&lt;0,N(Rules!$B$12)&gt;1),1,Rules!$B$12)))</f>
        <v/>
      </c>
      <c r="P68" s="28" t="str">
        <f aca="false">IF(COUNTA(A68:E68)=0,"",IF(NOT(ISNUMBER(A68)),"Add a date",IF(NOT(ISNUMBER(B68)),"Add P/L (0 if flat)",IF(AND(C68&lt;&gt;"",NOT(ISNUMBER(C68))),"Deposit must be a number",IF(N(Rules!$B$5)&lt;=0,"Set account size on Rules",IF(A68&lt;=MAX(A$8:A67),"Date must be after the rows above","OK"))))))</f>
        <v/>
      </c>
      <c r="Q68" s="28" t="str">
        <f aca="false">IF(P68&lt;&gt;"OK","",COUNTIF(P$8:P68,"OK"))</f>
        <v/>
      </c>
    </row>
    <row r="69" customFormat="false" ht="15" hidden="false" customHeight="false" outlineLevel="0" collapsed="false">
      <c r="A69" s="29"/>
      <c r="B69" s="32"/>
      <c r="C69" s="32"/>
      <c r="D69" s="15"/>
      <c r="E69" s="15"/>
      <c r="F69" s="26" t="str">
        <f aca="false">IF(P69&lt;&gt;"OK","",IF(COUNT(G$8:G68)=0,N(Rules!$B$5),INDEX(G$8:G68,MATCH(9.99E+307,G$8:G68))))</f>
        <v/>
      </c>
      <c r="G69" s="26" t="str">
        <f aca="false">IF(P69&lt;&gt;"OK","",F69+B69+N(C69))</f>
        <v/>
      </c>
      <c r="H69" s="27" t="str">
        <f aca="false">IF(OR(P69&lt;&gt;"OK",N(F69)&lt;=0),"",B69/F69)</f>
        <v/>
      </c>
      <c r="I69" s="28" t="str">
        <f aca="false">IF(OR(H69="",N(Rules!$B$7)=0),"",IF(H69&lt;=-Rules!$B$7,"STOP","OK"))</f>
        <v/>
      </c>
      <c r="J69" s="26" t="str">
        <f aca="false">IF(P69&lt;&gt;"OK","",SUMIFS(B$8:B69,A$8:A69,"&gt;"&amp;(A69-7),P$8:P69,"OK"))</f>
        <v/>
      </c>
      <c r="K69" s="27" t="str">
        <f aca="false">IF(P69&lt;&gt;"OK","",IF(G69-J69-SUMIFS(C$8:C69,A$8:A69,"&gt;"&amp;(A69-7),P$8:P69,"OK")&lt;=0,"",J69/(G69-J69-SUMIFS(C$8:C69,A$8:A69,"&gt;"&amp;(A69-7),P$8:P69,"OK"))))</f>
        <v/>
      </c>
      <c r="L69" s="28" t="str">
        <f aca="false">IF(OR(P69&lt;&gt;"OK",K69="",N(Rules!$B$8)=0),"",IF(K69&lt;=-Rules!$B$8,"STOP","OK"))</f>
        <v/>
      </c>
      <c r="M69" s="26" t="str">
        <f aca="false">IF(P69&lt;&gt;"OK","",MAX(IF(COUNT(M$8:M68)=0,N(Rules!$B$5),INDEX(M$8:M68,MATCH(9.99E+307,M$8:M68)))+N(C69),G69))</f>
        <v/>
      </c>
      <c r="N69" s="27" t="str">
        <f aca="false">IF(P69&lt;&gt;"OK","",IF(N(M69)&lt;=0,"",MAX(0,1-G69/M69)))</f>
        <v/>
      </c>
      <c r="O69" s="33" t="str">
        <f aca="false">IF(P69&lt;&gt;"OK","",IF(OR(N(Rules!$B$11)=0,N(N69)&lt;Rules!$B$11),1,IF(OR(Rules!$B$12="",N(Rules!$B$12)&lt;0,N(Rules!$B$12)&gt;1),1,Rules!$B$12)))</f>
        <v/>
      </c>
      <c r="P69" s="28" t="str">
        <f aca="false">IF(COUNTA(A69:E69)=0,"",IF(NOT(ISNUMBER(A69)),"Add a date",IF(NOT(ISNUMBER(B69)),"Add P/L (0 if flat)",IF(AND(C69&lt;&gt;"",NOT(ISNUMBER(C69))),"Deposit must be a number",IF(N(Rules!$B$5)&lt;=0,"Set account size on Rules",IF(A69&lt;=MAX(A$8:A68),"Date must be after the rows above","OK"))))))</f>
        <v/>
      </c>
      <c r="Q69" s="28" t="str">
        <f aca="false">IF(P69&lt;&gt;"OK","",COUNTIF(P$8:P69,"OK"))</f>
        <v/>
      </c>
    </row>
    <row r="70" customFormat="false" ht="15" hidden="false" customHeight="false" outlineLevel="0" collapsed="false">
      <c r="A70" s="29"/>
      <c r="B70" s="32"/>
      <c r="C70" s="32"/>
      <c r="D70" s="15"/>
      <c r="E70" s="15"/>
      <c r="F70" s="26" t="str">
        <f aca="false">IF(P70&lt;&gt;"OK","",IF(COUNT(G$8:G69)=0,N(Rules!$B$5),INDEX(G$8:G69,MATCH(9.99E+307,G$8:G69))))</f>
        <v/>
      </c>
      <c r="G70" s="26" t="str">
        <f aca="false">IF(P70&lt;&gt;"OK","",F70+B70+N(C70))</f>
        <v/>
      </c>
      <c r="H70" s="27" t="str">
        <f aca="false">IF(OR(P70&lt;&gt;"OK",N(F70)&lt;=0),"",B70/F70)</f>
        <v/>
      </c>
      <c r="I70" s="28" t="str">
        <f aca="false">IF(OR(H70="",N(Rules!$B$7)=0),"",IF(H70&lt;=-Rules!$B$7,"STOP","OK"))</f>
        <v/>
      </c>
      <c r="J70" s="26" t="str">
        <f aca="false">IF(P70&lt;&gt;"OK","",SUMIFS(B$8:B70,A$8:A70,"&gt;"&amp;(A70-7),P$8:P70,"OK"))</f>
        <v/>
      </c>
      <c r="K70" s="27" t="str">
        <f aca="false">IF(P70&lt;&gt;"OK","",IF(G70-J70-SUMIFS(C$8:C70,A$8:A70,"&gt;"&amp;(A70-7),P$8:P70,"OK")&lt;=0,"",J70/(G70-J70-SUMIFS(C$8:C70,A$8:A70,"&gt;"&amp;(A70-7),P$8:P70,"OK"))))</f>
        <v/>
      </c>
      <c r="L70" s="28" t="str">
        <f aca="false">IF(OR(P70&lt;&gt;"OK",K70="",N(Rules!$B$8)=0),"",IF(K70&lt;=-Rules!$B$8,"STOP","OK"))</f>
        <v/>
      </c>
      <c r="M70" s="26" t="str">
        <f aca="false">IF(P70&lt;&gt;"OK","",MAX(IF(COUNT(M$8:M69)=0,N(Rules!$B$5),INDEX(M$8:M69,MATCH(9.99E+307,M$8:M69)))+N(C70),G70))</f>
        <v/>
      </c>
      <c r="N70" s="27" t="str">
        <f aca="false">IF(P70&lt;&gt;"OK","",IF(N(M70)&lt;=0,"",MAX(0,1-G70/M70)))</f>
        <v/>
      </c>
      <c r="O70" s="33" t="str">
        <f aca="false">IF(P70&lt;&gt;"OK","",IF(OR(N(Rules!$B$11)=0,N(N70)&lt;Rules!$B$11),1,IF(OR(Rules!$B$12="",N(Rules!$B$12)&lt;0,N(Rules!$B$12)&gt;1),1,Rules!$B$12)))</f>
        <v/>
      </c>
      <c r="P70" s="28" t="str">
        <f aca="false">IF(COUNTA(A70:E70)=0,"",IF(NOT(ISNUMBER(A70)),"Add a date",IF(NOT(ISNUMBER(B70)),"Add P/L (0 if flat)",IF(AND(C70&lt;&gt;"",NOT(ISNUMBER(C70))),"Deposit must be a number",IF(N(Rules!$B$5)&lt;=0,"Set account size on Rules",IF(A70&lt;=MAX(A$8:A69),"Date must be after the rows above","OK"))))))</f>
        <v/>
      </c>
      <c r="Q70" s="28" t="str">
        <f aca="false">IF(P70&lt;&gt;"OK","",COUNTIF(P$8:P70,"OK"))</f>
        <v/>
      </c>
    </row>
    <row r="71" customFormat="false" ht="15" hidden="false" customHeight="false" outlineLevel="0" collapsed="false">
      <c r="A71" s="29"/>
      <c r="B71" s="32"/>
      <c r="C71" s="32"/>
      <c r="D71" s="15"/>
      <c r="E71" s="15"/>
      <c r="F71" s="26" t="str">
        <f aca="false">IF(P71&lt;&gt;"OK","",IF(COUNT(G$8:G70)=0,N(Rules!$B$5),INDEX(G$8:G70,MATCH(9.99E+307,G$8:G70))))</f>
        <v/>
      </c>
      <c r="G71" s="26" t="str">
        <f aca="false">IF(P71&lt;&gt;"OK","",F71+B71+N(C71))</f>
        <v/>
      </c>
      <c r="H71" s="27" t="str">
        <f aca="false">IF(OR(P71&lt;&gt;"OK",N(F71)&lt;=0),"",B71/F71)</f>
        <v/>
      </c>
      <c r="I71" s="28" t="str">
        <f aca="false">IF(OR(H71="",N(Rules!$B$7)=0),"",IF(H71&lt;=-Rules!$B$7,"STOP","OK"))</f>
        <v/>
      </c>
      <c r="J71" s="26" t="str">
        <f aca="false">IF(P71&lt;&gt;"OK","",SUMIFS(B$8:B71,A$8:A71,"&gt;"&amp;(A71-7),P$8:P71,"OK"))</f>
        <v/>
      </c>
      <c r="K71" s="27" t="str">
        <f aca="false">IF(P71&lt;&gt;"OK","",IF(G71-J71-SUMIFS(C$8:C71,A$8:A71,"&gt;"&amp;(A71-7),P$8:P71,"OK")&lt;=0,"",J71/(G71-J71-SUMIFS(C$8:C71,A$8:A71,"&gt;"&amp;(A71-7),P$8:P71,"OK"))))</f>
        <v/>
      </c>
      <c r="L71" s="28" t="str">
        <f aca="false">IF(OR(P71&lt;&gt;"OK",K71="",N(Rules!$B$8)=0),"",IF(K71&lt;=-Rules!$B$8,"STOP","OK"))</f>
        <v/>
      </c>
      <c r="M71" s="26" t="str">
        <f aca="false">IF(P71&lt;&gt;"OK","",MAX(IF(COUNT(M$8:M70)=0,N(Rules!$B$5),INDEX(M$8:M70,MATCH(9.99E+307,M$8:M70)))+N(C71),G71))</f>
        <v/>
      </c>
      <c r="N71" s="27" t="str">
        <f aca="false">IF(P71&lt;&gt;"OK","",IF(N(M71)&lt;=0,"",MAX(0,1-G71/M71)))</f>
        <v/>
      </c>
      <c r="O71" s="33" t="str">
        <f aca="false">IF(P71&lt;&gt;"OK","",IF(OR(N(Rules!$B$11)=0,N(N71)&lt;Rules!$B$11),1,IF(OR(Rules!$B$12="",N(Rules!$B$12)&lt;0,N(Rules!$B$12)&gt;1),1,Rules!$B$12)))</f>
        <v/>
      </c>
      <c r="P71" s="28" t="str">
        <f aca="false">IF(COUNTA(A71:E71)=0,"",IF(NOT(ISNUMBER(A71)),"Add a date",IF(NOT(ISNUMBER(B71)),"Add P/L (0 if flat)",IF(AND(C71&lt;&gt;"",NOT(ISNUMBER(C71))),"Deposit must be a number",IF(N(Rules!$B$5)&lt;=0,"Set account size on Rules",IF(A71&lt;=MAX(A$8:A70),"Date must be after the rows above","OK"))))))</f>
        <v/>
      </c>
      <c r="Q71" s="28" t="str">
        <f aca="false">IF(P71&lt;&gt;"OK","",COUNTIF(P$8:P71,"OK"))</f>
        <v/>
      </c>
    </row>
    <row r="72" customFormat="false" ht="15" hidden="false" customHeight="false" outlineLevel="0" collapsed="false">
      <c r="A72" s="29"/>
      <c r="B72" s="32"/>
      <c r="C72" s="32"/>
      <c r="D72" s="15"/>
      <c r="E72" s="15"/>
      <c r="F72" s="26" t="str">
        <f aca="false">IF(P72&lt;&gt;"OK","",IF(COUNT(G$8:G71)=0,N(Rules!$B$5),INDEX(G$8:G71,MATCH(9.99E+307,G$8:G71))))</f>
        <v/>
      </c>
      <c r="G72" s="26" t="str">
        <f aca="false">IF(P72&lt;&gt;"OK","",F72+B72+N(C72))</f>
        <v/>
      </c>
      <c r="H72" s="27" t="str">
        <f aca="false">IF(OR(P72&lt;&gt;"OK",N(F72)&lt;=0),"",B72/F72)</f>
        <v/>
      </c>
      <c r="I72" s="28" t="str">
        <f aca="false">IF(OR(H72="",N(Rules!$B$7)=0),"",IF(H72&lt;=-Rules!$B$7,"STOP","OK"))</f>
        <v/>
      </c>
      <c r="J72" s="26" t="str">
        <f aca="false">IF(P72&lt;&gt;"OK","",SUMIFS(B$8:B72,A$8:A72,"&gt;"&amp;(A72-7),P$8:P72,"OK"))</f>
        <v/>
      </c>
      <c r="K72" s="27" t="str">
        <f aca="false">IF(P72&lt;&gt;"OK","",IF(G72-J72-SUMIFS(C$8:C72,A$8:A72,"&gt;"&amp;(A72-7),P$8:P72,"OK")&lt;=0,"",J72/(G72-J72-SUMIFS(C$8:C72,A$8:A72,"&gt;"&amp;(A72-7),P$8:P72,"OK"))))</f>
        <v/>
      </c>
      <c r="L72" s="28" t="str">
        <f aca="false">IF(OR(P72&lt;&gt;"OK",K72="",N(Rules!$B$8)=0),"",IF(K72&lt;=-Rules!$B$8,"STOP","OK"))</f>
        <v/>
      </c>
      <c r="M72" s="26" t="str">
        <f aca="false">IF(P72&lt;&gt;"OK","",MAX(IF(COUNT(M$8:M71)=0,N(Rules!$B$5),INDEX(M$8:M71,MATCH(9.99E+307,M$8:M71)))+N(C72),G72))</f>
        <v/>
      </c>
      <c r="N72" s="27" t="str">
        <f aca="false">IF(P72&lt;&gt;"OK","",IF(N(M72)&lt;=0,"",MAX(0,1-G72/M72)))</f>
        <v/>
      </c>
      <c r="O72" s="33" t="str">
        <f aca="false">IF(P72&lt;&gt;"OK","",IF(OR(N(Rules!$B$11)=0,N(N72)&lt;Rules!$B$11),1,IF(OR(Rules!$B$12="",N(Rules!$B$12)&lt;0,N(Rules!$B$12)&gt;1),1,Rules!$B$12)))</f>
        <v/>
      </c>
      <c r="P72" s="28" t="str">
        <f aca="false">IF(COUNTA(A72:E72)=0,"",IF(NOT(ISNUMBER(A72)),"Add a date",IF(NOT(ISNUMBER(B72)),"Add P/L (0 if flat)",IF(AND(C72&lt;&gt;"",NOT(ISNUMBER(C72))),"Deposit must be a number",IF(N(Rules!$B$5)&lt;=0,"Set account size on Rules",IF(A72&lt;=MAX(A$8:A71),"Date must be after the rows above","OK"))))))</f>
        <v/>
      </c>
      <c r="Q72" s="28" t="str">
        <f aca="false">IF(P72&lt;&gt;"OK","",COUNTIF(P$8:P72,"OK"))</f>
        <v/>
      </c>
    </row>
    <row r="73" customFormat="false" ht="15" hidden="false" customHeight="false" outlineLevel="0" collapsed="false">
      <c r="A73" s="29"/>
      <c r="B73" s="32"/>
      <c r="C73" s="32"/>
      <c r="D73" s="15"/>
      <c r="E73" s="15"/>
      <c r="F73" s="26" t="str">
        <f aca="false">IF(P73&lt;&gt;"OK","",IF(COUNT(G$8:G72)=0,N(Rules!$B$5),INDEX(G$8:G72,MATCH(9.99E+307,G$8:G72))))</f>
        <v/>
      </c>
      <c r="G73" s="26" t="str">
        <f aca="false">IF(P73&lt;&gt;"OK","",F73+B73+N(C73))</f>
        <v/>
      </c>
      <c r="H73" s="27" t="str">
        <f aca="false">IF(OR(P73&lt;&gt;"OK",N(F73)&lt;=0),"",B73/F73)</f>
        <v/>
      </c>
      <c r="I73" s="28" t="str">
        <f aca="false">IF(OR(H73="",N(Rules!$B$7)=0),"",IF(H73&lt;=-Rules!$B$7,"STOP","OK"))</f>
        <v/>
      </c>
      <c r="J73" s="26" t="str">
        <f aca="false">IF(P73&lt;&gt;"OK","",SUMIFS(B$8:B73,A$8:A73,"&gt;"&amp;(A73-7),P$8:P73,"OK"))</f>
        <v/>
      </c>
      <c r="K73" s="27" t="str">
        <f aca="false">IF(P73&lt;&gt;"OK","",IF(G73-J73-SUMIFS(C$8:C73,A$8:A73,"&gt;"&amp;(A73-7),P$8:P73,"OK")&lt;=0,"",J73/(G73-J73-SUMIFS(C$8:C73,A$8:A73,"&gt;"&amp;(A73-7),P$8:P73,"OK"))))</f>
        <v/>
      </c>
      <c r="L73" s="28" t="str">
        <f aca="false">IF(OR(P73&lt;&gt;"OK",K73="",N(Rules!$B$8)=0),"",IF(K73&lt;=-Rules!$B$8,"STOP","OK"))</f>
        <v/>
      </c>
      <c r="M73" s="26" t="str">
        <f aca="false">IF(P73&lt;&gt;"OK","",MAX(IF(COUNT(M$8:M72)=0,N(Rules!$B$5),INDEX(M$8:M72,MATCH(9.99E+307,M$8:M72)))+N(C73),G73))</f>
        <v/>
      </c>
      <c r="N73" s="27" t="str">
        <f aca="false">IF(P73&lt;&gt;"OK","",IF(N(M73)&lt;=0,"",MAX(0,1-G73/M73)))</f>
        <v/>
      </c>
      <c r="O73" s="33" t="str">
        <f aca="false">IF(P73&lt;&gt;"OK","",IF(OR(N(Rules!$B$11)=0,N(N73)&lt;Rules!$B$11),1,IF(OR(Rules!$B$12="",N(Rules!$B$12)&lt;0,N(Rules!$B$12)&gt;1),1,Rules!$B$12)))</f>
        <v/>
      </c>
      <c r="P73" s="28" t="str">
        <f aca="false">IF(COUNTA(A73:E73)=0,"",IF(NOT(ISNUMBER(A73)),"Add a date",IF(NOT(ISNUMBER(B73)),"Add P/L (0 if flat)",IF(AND(C73&lt;&gt;"",NOT(ISNUMBER(C73))),"Deposit must be a number",IF(N(Rules!$B$5)&lt;=0,"Set account size on Rules",IF(A73&lt;=MAX(A$8:A72),"Date must be after the rows above","OK"))))))</f>
        <v/>
      </c>
      <c r="Q73" s="28" t="str">
        <f aca="false">IF(P73&lt;&gt;"OK","",COUNTIF(P$8:P73,"OK"))</f>
        <v/>
      </c>
    </row>
    <row r="74" customFormat="false" ht="15" hidden="false" customHeight="false" outlineLevel="0" collapsed="false">
      <c r="A74" s="29"/>
      <c r="B74" s="32"/>
      <c r="C74" s="32"/>
      <c r="D74" s="15"/>
      <c r="E74" s="15"/>
      <c r="F74" s="26" t="str">
        <f aca="false">IF(P74&lt;&gt;"OK","",IF(COUNT(G$8:G73)=0,N(Rules!$B$5),INDEX(G$8:G73,MATCH(9.99E+307,G$8:G73))))</f>
        <v/>
      </c>
      <c r="G74" s="26" t="str">
        <f aca="false">IF(P74&lt;&gt;"OK","",F74+B74+N(C74))</f>
        <v/>
      </c>
      <c r="H74" s="27" t="str">
        <f aca="false">IF(OR(P74&lt;&gt;"OK",N(F74)&lt;=0),"",B74/F74)</f>
        <v/>
      </c>
      <c r="I74" s="28" t="str">
        <f aca="false">IF(OR(H74="",N(Rules!$B$7)=0),"",IF(H74&lt;=-Rules!$B$7,"STOP","OK"))</f>
        <v/>
      </c>
      <c r="J74" s="26" t="str">
        <f aca="false">IF(P74&lt;&gt;"OK","",SUMIFS(B$8:B74,A$8:A74,"&gt;"&amp;(A74-7),P$8:P74,"OK"))</f>
        <v/>
      </c>
      <c r="K74" s="27" t="str">
        <f aca="false">IF(P74&lt;&gt;"OK","",IF(G74-J74-SUMIFS(C$8:C74,A$8:A74,"&gt;"&amp;(A74-7),P$8:P74,"OK")&lt;=0,"",J74/(G74-J74-SUMIFS(C$8:C74,A$8:A74,"&gt;"&amp;(A74-7),P$8:P74,"OK"))))</f>
        <v/>
      </c>
      <c r="L74" s="28" t="str">
        <f aca="false">IF(OR(P74&lt;&gt;"OK",K74="",N(Rules!$B$8)=0),"",IF(K74&lt;=-Rules!$B$8,"STOP","OK"))</f>
        <v/>
      </c>
      <c r="M74" s="26" t="str">
        <f aca="false">IF(P74&lt;&gt;"OK","",MAX(IF(COUNT(M$8:M73)=0,N(Rules!$B$5),INDEX(M$8:M73,MATCH(9.99E+307,M$8:M73)))+N(C74),G74))</f>
        <v/>
      </c>
      <c r="N74" s="27" t="str">
        <f aca="false">IF(P74&lt;&gt;"OK","",IF(N(M74)&lt;=0,"",MAX(0,1-G74/M74)))</f>
        <v/>
      </c>
      <c r="O74" s="33" t="str">
        <f aca="false">IF(P74&lt;&gt;"OK","",IF(OR(N(Rules!$B$11)=0,N(N74)&lt;Rules!$B$11),1,IF(OR(Rules!$B$12="",N(Rules!$B$12)&lt;0,N(Rules!$B$12)&gt;1),1,Rules!$B$12)))</f>
        <v/>
      </c>
      <c r="P74" s="28" t="str">
        <f aca="false">IF(COUNTA(A74:E74)=0,"",IF(NOT(ISNUMBER(A74)),"Add a date",IF(NOT(ISNUMBER(B74)),"Add P/L (0 if flat)",IF(AND(C74&lt;&gt;"",NOT(ISNUMBER(C74))),"Deposit must be a number",IF(N(Rules!$B$5)&lt;=0,"Set account size on Rules",IF(A74&lt;=MAX(A$8:A73),"Date must be after the rows above","OK"))))))</f>
        <v/>
      </c>
      <c r="Q74" s="28" t="str">
        <f aca="false">IF(P74&lt;&gt;"OK","",COUNTIF(P$8:P74,"OK"))</f>
        <v/>
      </c>
    </row>
    <row r="75" customFormat="false" ht="15" hidden="false" customHeight="false" outlineLevel="0" collapsed="false">
      <c r="A75" s="29"/>
      <c r="B75" s="32"/>
      <c r="C75" s="32"/>
      <c r="D75" s="15"/>
      <c r="E75" s="15"/>
      <c r="F75" s="26" t="str">
        <f aca="false">IF(P75&lt;&gt;"OK","",IF(COUNT(G$8:G74)=0,N(Rules!$B$5),INDEX(G$8:G74,MATCH(9.99E+307,G$8:G74))))</f>
        <v/>
      </c>
      <c r="G75" s="26" t="str">
        <f aca="false">IF(P75&lt;&gt;"OK","",F75+B75+N(C75))</f>
        <v/>
      </c>
      <c r="H75" s="27" t="str">
        <f aca="false">IF(OR(P75&lt;&gt;"OK",N(F75)&lt;=0),"",B75/F75)</f>
        <v/>
      </c>
      <c r="I75" s="28" t="str">
        <f aca="false">IF(OR(H75="",N(Rules!$B$7)=0),"",IF(H75&lt;=-Rules!$B$7,"STOP","OK"))</f>
        <v/>
      </c>
      <c r="J75" s="26" t="str">
        <f aca="false">IF(P75&lt;&gt;"OK","",SUMIFS(B$8:B75,A$8:A75,"&gt;"&amp;(A75-7),P$8:P75,"OK"))</f>
        <v/>
      </c>
      <c r="K75" s="27" t="str">
        <f aca="false">IF(P75&lt;&gt;"OK","",IF(G75-J75-SUMIFS(C$8:C75,A$8:A75,"&gt;"&amp;(A75-7),P$8:P75,"OK")&lt;=0,"",J75/(G75-J75-SUMIFS(C$8:C75,A$8:A75,"&gt;"&amp;(A75-7),P$8:P75,"OK"))))</f>
        <v/>
      </c>
      <c r="L75" s="28" t="str">
        <f aca="false">IF(OR(P75&lt;&gt;"OK",K75="",N(Rules!$B$8)=0),"",IF(K75&lt;=-Rules!$B$8,"STOP","OK"))</f>
        <v/>
      </c>
      <c r="M75" s="26" t="str">
        <f aca="false">IF(P75&lt;&gt;"OK","",MAX(IF(COUNT(M$8:M74)=0,N(Rules!$B$5),INDEX(M$8:M74,MATCH(9.99E+307,M$8:M74)))+N(C75),G75))</f>
        <v/>
      </c>
      <c r="N75" s="27" t="str">
        <f aca="false">IF(P75&lt;&gt;"OK","",IF(N(M75)&lt;=0,"",MAX(0,1-G75/M75)))</f>
        <v/>
      </c>
      <c r="O75" s="33" t="str">
        <f aca="false">IF(P75&lt;&gt;"OK","",IF(OR(N(Rules!$B$11)=0,N(N75)&lt;Rules!$B$11),1,IF(OR(Rules!$B$12="",N(Rules!$B$12)&lt;0,N(Rules!$B$12)&gt;1),1,Rules!$B$12)))</f>
        <v/>
      </c>
      <c r="P75" s="28" t="str">
        <f aca="false">IF(COUNTA(A75:E75)=0,"",IF(NOT(ISNUMBER(A75)),"Add a date",IF(NOT(ISNUMBER(B75)),"Add P/L (0 if flat)",IF(AND(C75&lt;&gt;"",NOT(ISNUMBER(C75))),"Deposit must be a number",IF(N(Rules!$B$5)&lt;=0,"Set account size on Rules",IF(A75&lt;=MAX(A$8:A74),"Date must be after the rows above","OK"))))))</f>
        <v/>
      </c>
      <c r="Q75" s="28" t="str">
        <f aca="false">IF(P75&lt;&gt;"OK","",COUNTIF(P$8:P75,"OK"))</f>
        <v/>
      </c>
    </row>
    <row r="76" customFormat="false" ht="15" hidden="false" customHeight="false" outlineLevel="0" collapsed="false">
      <c r="A76" s="29"/>
      <c r="B76" s="32"/>
      <c r="C76" s="32"/>
      <c r="D76" s="15"/>
      <c r="E76" s="15"/>
      <c r="F76" s="26" t="str">
        <f aca="false">IF(P76&lt;&gt;"OK","",IF(COUNT(G$8:G75)=0,N(Rules!$B$5),INDEX(G$8:G75,MATCH(9.99E+307,G$8:G75))))</f>
        <v/>
      </c>
      <c r="G76" s="26" t="str">
        <f aca="false">IF(P76&lt;&gt;"OK","",F76+B76+N(C76))</f>
        <v/>
      </c>
      <c r="H76" s="27" t="str">
        <f aca="false">IF(OR(P76&lt;&gt;"OK",N(F76)&lt;=0),"",B76/F76)</f>
        <v/>
      </c>
      <c r="I76" s="28" t="str">
        <f aca="false">IF(OR(H76="",N(Rules!$B$7)=0),"",IF(H76&lt;=-Rules!$B$7,"STOP","OK"))</f>
        <v/>
      </c>
      <c r="J76" s="26" t="str">
        <f aca="false">IF(P76&lt;&gt;"OK","",SUMIFS(B$8:B76,A$8:A76,"&gt;"&amp;(A76-7),P$8:P76,"OK"))</f>
        <v/>
      </c>
      <c r="K76" s="27" t="str">
        <f aca="false">IF(P76&lt;&gt;"OK","",IF(G76-J76-SUMIFS(C$8:C76,A$8:A76,"&gt;"&amp;(A76-7),P$8:P76,"OK")&lt;=0,"",J76/(G76-J76-SUMIFS(C$8:C76,A$8:A76,"&gt;"&amp;(A76-7),P$8:P76,"OK"))))</f>
        <v/>
      </c>
      <c r="L76" s="28" t="str">
        <f aca="false">IF(OR(P76&lt;&gt;"OK",K76="",N(Rules!$B$8)=0),"",IF(K76&lt;=-Rules!$B$8,"STOP","OK"))</f>
        <v/>
      </c>
      <c r="M76" s="26" t="str">
        <f aca="false">IF(P76&lt;&gt;"OK","",MAX(IF(COUNT(M$8:M75)=0,N(Rules!$B$5),INDEX(M$8:M75,MATCH(9.99E+307,M$8:M75)))+N(C76),G76))</f>
        <v/>
      </c>
      <c r="N76" s="27" t="str">
        <f aca="false">IF(P76&lt;&gt;"OK","",IF(N(M76)&lt;=0,"",MAX(0,1-G76/M76)))</f>
        <v/>
      </c>
      <c r="O76" s="33" t="str">
        <f aca="false">IF(P76&lt;&gt;"OK","",IF(OR(N(Rules!$B$11)=0,N(N76)&lt;Rules!$B$11),1,IF(OR(Rules!$B$12="",N(Rules!$B$12)&lt;0,N(Rules!$B$12)&gt;1),1,Rules!$B$12)))</f>
        <v/>
      </c>
      <c r="P76" s="28" t="str">
        <f aca="false">IF(COUNTA(A76:E76)=0,"",IF(NOT(ISNUMBER(A76)),"Add a date",IF(NOT(ISNUMBER(B76)),"Add P/L (0 if flat)",IF(AND(C76&lt;&gt;"",NOT(ISNUMBER(C76))),"Deposit must be a number",IF(N(Rules!$B$5)&lt;=0,"Set account size on Rules",IF(A76&lt;=MAX(A$8:A75),"Date must be after the rows above","OK"))))))</f>
        <v/>
      </c>
      <c r="Q76" s="28" t="str">
        <f aca="false">IF(P76&lt;&gt;"OK","",COUNTIF(P$8:P76,"OK"))</f>
        <v/>
      </c>
    </row>
    <row r="77" customFormat="false" ht="15" hidden="false" customHeight="false" outlineLevel="0" collapsed="false">
      <c r="A77" s="29"/>
      <c r="B77" s="32"/>
      <c r="C77" s="32"/>
      <c r="D77" s="15"/>
      <c r="E77" s="15"/>
      <c r="F77" s="26" t="str">
        <f aca="false">IF(P77&lt;&gt;"OK","",IF(COUNT(G$8:G76)=0,N(Rules!$B$5),INDEX(G$8:G76,MATCH(9.99E+307,G$8:G76))))</f>
        <v/>
      </c>
      <c r="G77" s="26" t="str">
        <f aca="false">IF(P77&lt;&gt;"OK","",F77+B77+N(C77))</f>
        <v/>
      </c>
      <c r="H77" s="27" t="str">
        <f aca="false">IF(OR(P77&lt;&gt;"OK",N(F77)&lt;=0),"",B77/F77)</f>
        <v/>
      </c>
      <c r="I77" s="28" t="str">
        <f aca="false">IF(OR(H77="",N(Rules!$B$7)=0),"",IF(H77&lt;=-Rules!$B$7,"STOP","OK"))</f>
        <v/>
      </c>
      <c r="J77" s="26" t="str">
        <f aca="false">IF(P77&lt;&gt;"OK","",SUMIFS(B$8:B77,A$8:A77,"&gt;"&amp;(A77-7),P$8:P77,"OK"))</f>
        <v/>
      </c>
      <c r="K77" s="27" t="str">
        <f aca="false">IF(P77&lt;&gt;"OK","",IF(G77-J77-SUMIFS(C$8:C77,A$8:A77,"&gt;"&amp;(A77-7),P$8:P77,"OK")&lt;=0,"",J77/(G77-J77-SUMIFS(C$8:C77,A$8:A77,"&gt;"&amp;(A77-7),P$8:P77,"OK"))))</f>
        <v/>
      </c>
      <c r="L77" s="28" t="str">
        <f aca="false">IF(OR(P77&lt;&gt;"OK",K77="",N(Rules!$B$8)=0),"",IF(K77&lt;=-Rules!$B$8,"STOP","OK"))</f>
        <v/>
      </c>
      <c r="M77" s="26" t="str">
        <f aca="false">IF(P77&lt;&gt;"OK","",MAX(IF(COUNT(M$8:M76)=0,N(Rules!$B$5),INDEX(M$8:M76,MATCH(9.99E+307,M$8:M76)))+N(C77),G77))</f>
        <v/>
      </c>
      <c r="N77" s="27" t="str">
        <f aca="false">IF(P77&lt;&gt;"OK","",IF(N(M77)&lt;=0,"",MAX(0,1-G77/M77)))</f>
        <v/>
      </c>
      <c r="O77" s="33" t="str">
        <f aca="false">IF(P77&lt;&gt;"OK","",IF(OR(N(Rules!$B$11)=0,N(N77)&lt;Rules!$B$11),1,IF(OR(Rules!$B$12="",N(Rules!$B$12)&lt;0,N(Rules!$B$12)&gt;1),1,Rules!$B$12)))</f>
        <v/>
      </c>
      <c r="P77" s="28" t="str">
        <f aca="false">IF(COUNTA(A77:E77)=0,"",IF(NOT(ISNUMBER(A77)),"Add a date",IF(NOT(ISNUMBER(B77)),"Add P/L (0 if flat)",IF(AND(C77&lt;&gt;"",NOT(ISNUMBER(C77))),"Deposit must be a number",IF(N(Rules!$B$5)&lt;=0,"Set account size on Rules",IF(A77&lt;=MAX(A$8:A76),"Date must be after the rows above","OK"))))))</f>
        <v/>
      </c>
      <c r="Q77" s="28" t="str">
        <f aca="false">IF(P77&lt;&gt;"OK","",COUNTIF(P$8:P77,"OK"))</f>
        <v/>
      </c>
    </row>
    <row r="78" customFormat="false" ht="15" hidden="false" customHeight="false" outlineLevel="0" collapsed="false">
      <c r="A78" s="29"/>
      <c r="B78" s="32"/>
      <c r="C78" s="32"/>
      <c r="D78" s="15"/>
      <c r="E78" s="15"/>
      <c r="F78" s="26" t="str">
        <f aca="false">IF(P78&lt;&gt;"OK","",IF(COUNT(G$8:G77)=0,N(Rules!$B$5),INDEX(G$8:G77,MATCH(9.99E+307,G$8:G77))))</f>
        <v/>
      </c>
      <c r="G78" s="26" t="str">
        <f aca="false">IF(P78&lt;&gt;"OK","",F78+B78+N(C78))</f>
        <v/>
      </c>
      <c r="H78" s="27" t="str">
        <f aca="false">IF(OR(P78&lt;&gt;"OK",N(F78)&lt;=0),"",B78/F78)</f>
        <v/>
      </c>
      <c r="I78" s="28" t="str">
        <f aca="false">IF(OR(H78="",N(Rules!$B$7)=0),"",IF(H78&lt;=-Rules!$B$7,"STOP","OK"))</f>
        <v/>
      </c>
      <c r="J78" s="26" t="str">
        <f aca="false">IF(P78&lt;&gt;"OK","",SUMIFS(B$8:B78,A$8:A78,"&gt;"&amp;(A78-7),P$8:P78,"OK"))</f>
        <v/>
      </c>
      <c r="K78" s="27" t="str">
        <f aca="false">IF(P78&lt;&gt;"OK","",IF(G78-J78-SUMIFS(C$8:C78,A$8:A78,"&gt;"&amp;(A78-7),P$8:P78,"OK")&lt;=0,"",J78/(G78-J78-SUMIFS(C$8:C78,A$8:A78,"&gt;"&amp;(A78-7),P$8:P78,"OK"))))</f>
        <v/>
      </c>
      <c r="L78" s="28" t="str">
        <f aca="false">IF(OR(P78&lt;&gt;"OK",K78="",N(Rules!$B$8)=0),"",IF(K78&lt;=-Rules!$B$8,"STOP","OK"))</f>
        <v/>
      </c>
      <c r="M78" s="26" t="str">
        <f aca="false">IF(P78&lt;&gt;"OK","",MAX(IF(COUNT(M$8:M77)=0,N(Rules!$B$5),INDEX(M$8:M77,MATCH(9.99E+307,M$8:M77)))+N(C78),G78))</f>
        <v/>
      </c>
      <c r="N78" s="27" t="str">
        <f aca="false">IF(P78&lt;&gt;"OK","",IF(N(M78)&lt;=0,"",MAX(0,1-G78/M78)))</f>
        <v/>
      </c>
      <c r="O78" s="33" t="str">
        <f aca="false">IF(P78&lt;&gt;"OK","",IF(OR(N(Rules!$B$11)=0,N(N78)&lt;Rules!$B$11),1,IF(OR(Rules!$B$12="",N(Rules!$B$12)&lt;0,N(Rules!$B$12)&gt;1),1,Rules!$B$12)))</f>
        <v/>
      </c>
      <c r="P78" s="28" t="str">
        <f aca="false">IF(COUNTA(A78:E78)=0,"",IF(NOT(ISNUMBER(A78)),"Add a date",IF(NOT(ISNUMBER(B78)),"Add P/L (0 if flat)",IF(AND(C78&lt;&gt;"",NOT(ISNUMBER(C78))),"Deposit must be a number",IF(N(Rules!$B$5)&lt;=0,"Set account size on Rules",IF(A78&lt;=MAX(A$8:A77),"Date must be after the rows above","OK"))))))</f>
        <v/>
      </c>
      <c r="Q78" s="28" t="str">
        <f aca="false">IF(P78&lt;&gt;"OK","",COUNTIF(P$8:P78,"OK"))</f>
        <v/>
      </c>
    </row>
    <row r="79" customFormat="false" ht="15" hidden="false" customHeight="false" outlineLevel="0" collapsed="false">
      <c r="A79" s="29"/>
      <c r="B79" s="32"/>
      <c r="C79" s="32"/>
      <c r="D79" s="15"/>
      <c r="E79" s="15"/>
      <c r="F79" s="26" t="str">
        <f aca="false">IF(P79&lt;&gt;"OK","",IF(COUNT(G$8:G78)=0,N(Rules!$B$5),INDEX(G$8:G78,MATCH(9.99E+307,G$8:G78))))</f>
        <v/>
      </c>
      <c r="G79" s="26" t="str">
        <f aca="false">IF(P79&lt;&gt;"OK","",F79+B79+N(C79))</f>
        <v/>
      </c>
      <c r="H79" s="27" t="str">
        <f aca="false">IF(OR(P79&lt;&gt;"OK",N(F79)&lt;=0),"",B79/F79)</f>
        <v/>
      </c>
      <c r="I79" s="28" t="str">
        <f aca="false">IF(OR(H79="",N(Rules!$B$7)=0),"",IF(H79&lt;=-Rules!$B$7,"STOP","OK"))</f>
        <v/>
      </c>
      <c r="J79" s="26" t="str">
        <f aca="false">IF(P79&lt;&gt;"OK","",SUMIFS(B$8:B79,A$8:A79,"&gt;"&amp;(A79-7),P$8:P79,"OK"))</f>
        <v/>
      </c>
      <c r="K79" s="27" t="str">
        <f aca="false">IF(P79&lt;&gt;"OK","",IF(G79-J79-SUMIFS(C$8:C79,A$8:A79,"&gt;"&amp;(A79-7),P$8:P79,"OK")&lt;=0,"",J79/(G79-J79-SUMIFS(C$8:C79,A$8:A79,"&gt;"&amp;(A79-7),P$8:P79,"OK"))))</f>
        <v/>
      </c>
      <c r="L79" s="28" t="str">
        <f aca="false">IF(OR(P79&lt;&gt;"OK",K79="",N(Rules!$B$8)=0),"",IF(K79&lt;=-Rules!$B$8,"STOP","OK"))</f>
        <v/>
      </c>
      <c r="M79" s="26" t="str">
        <f aca="false">IF(P79&lt;&gt;"OK","",MAX(IF(COUNT(M$8:M78)=0,N(Rules!$B$5),INDEX(M$8:M78,MATCH(9.99E+307,M$8:M78)))+N(C79),G79))</f>
        <v/>
      </c>
      <c r="N79" s="27" t="str">
        <f aca="false">IF(P79&lt;&gt;"OK","",IF(N(M79)&lt;=0,"",MAX(0,1-G79/M79)))</f>
        <v/>
      </c>
      <c r="O79" s="33" t="str">
        <f aca="false">IF(P79&lt;&gt;"OK","",IF(OR(N(Rules!$B$11)=0,N(N79)&lt;Rules!$B$11),1,IF(OR(Rules!$B$12="",N(Rules!$B$12)&lt;0,N(Rules!$B$12)&gt;1),1,Rules!$B$12)))</f>
        <v/>
      </c>
      <c r="P79" s="28" t="str">
        <f aca="false">IF(COUNTA(A79:E79)=0,"",IF(NOT(ISNUMBER(A79)),"Add a date",IF(NOT(ISNUMBER(B79)),"Add P/L (0 if flat)",IF(AND(C79&lt;&gt;"",NOT(ISNUMBER(C79))),"Deposit must be a number",IF(N(Rules!$B$5)&lt;=0,"Set account size on Rules",IF(A79&lt;=MAX(A$8:A78),"Date must be after the rows above","OK"))))))</f>
        <v/>
      </c>
      <c r="Q79" s="28" t="str">
        <f aca="false">IF(P79&lt;&gt;"OK","",COUNTIF(P$8:P79,"OK"))</f>
        <v/>
      </c>
    </row>
    <row r="80" customFormat="false" ht="15" hidden="false" customHeight="false" outlineLevel="0" collapsed="false">
      <c r="A80" s="29"/>
      <c r="B80" s="32"/>
      <c r="C80" s="32"/>
      <c r="D80" s="15"/>
      <c r="E80" s="15"/>
      <c r="F80" s="26" t="str">
        <f aca="false">IF(P80&lt;&gt;"OK","",IF(COUNT(G$8:G79)=0,N(Rules!$B$5),INDEX(G$8:G79,MATCH(9.99E+307,G$8:G79))))</f>
        <v/>
      </c>
      <c r="G80" s="26" t="str">
        <f aca="false">IF(P80&lt;&gt;"OK","",F80+B80+N(C80))</f>
        <v/>
      </c>
      <c r="H80" s="27" t="str">
        <f aca="false">IF(OR(P80&lt;&gt;"OK",N(F80)&lt;=0),"",B80/F80)</f>
        <v/>
      </c>
      <c r="I80" s="28" t="str">
        <f aca="false">IF(OR(H80="",N(Rules!$B$7)=0),"",IF(H80&lt;=-Rules!$B$7,"STOP","OK"))</f>
        <v/>
      </c>
      <c r="J80" s="26" t="str">
        <f aca="false">IF(P80&lt;&gt;"OK","",SUMIFS(B$8:B80,A$8:A80,"&gt;"&amp;(A80-7),P$8:P80,"OK"))</f>
        <v/>
      </c>
      <c r="K80" s="27" t="str">
        <f aca="false">IF(P80&lt;&gt;"OK","",IF(G80-J80-SUMIFS(C$8:C80,A$8:A80,"&gt;"&amp;(A80-7),P$8:P80,"OK")&lt;=0,"",J80/(G80-J80-SUMIFS(C$8:C80,A$8:A80,"&gt;"&amp;(A80-7),P$8:P80,"OK"))))</f>
        <v/>
      </c>
      <c r="L80" s="28" t="str">
        <f aca="false">IF(OR(P80&lt;&gt;"OK",K80="",N(Rules!$B$8)=0),"",IF(K80&lt;=-Rules!$B$8,"STOP","OK"))</f>
        <v/>
      </c>
      <c r="M80" s="26" t="str">
        <f aca="false">IF(P80&lt;&gt;"OK","",MAX(IF(COUNT(M$8:M79)=0,N(Rules!$B$5),INDEX(M$8:M79,MATCH(9.99E+307,M$8:M79)))+N(C80),G80))</f>
        <v/>
      </c>
      <c r="N80" s="27" t="str">
        <f aca="false">IF(P80&lt;&gt;"OK","",IF(N(M80)&lt;=0,"",MAX(0,1-G80/M80)))</f>
        <v/>
      </c>
      <c r="O80" s="33" t="str">
        <f aca="false">IF(P80&lt;&gt;"OK","",IF(OR(N(Rules!$B$11)=0,N(N80)&lt;Rules!$B$11),1,IF(OR(Rules!$B$12="",N(Rules!$B$12)&lt;0,N(Rules!$B$12)&gt;1),1,Rules!$B$12)))</f>
        <v/>
      </c>
      <c r="P80" s="28" t="str">
        <f aca="false">IF(COUNTA(A80:E80)=0,"",IF(NOT(ISNUMBER(A80)),"Add a date",IF(NOT(ISNUMBER(B80)),"Add P/L (0 if flat)",IF(AND(C80&lt;&gt;"",NOT(ISNUMBER(C80))),"Deposit must be a number",IF(N(Rules!$B$5)&lt;=0,"Set account size on Rules",IF(A80&lt;=MAX(A$8:A79),"Date must be after the rows above","OK"))))))</f>
        <v/>
      </c>
      <c r="Q80" s="28" t="str">
        <f aca="false">IF(P80&lt;&gt;"OK","",COUNTIF(P$8:P80,"OK"))</f>
        <v/>
      </c>
    </row>
    <row r="81" customFormat="false" ht="15" hidden="false" customHeight="false" outlineLevel="0" collapsed="false">
      <c r="A81" s="29"/>
      <c r="B81" s="32"/>
      <c r="C81" s="32"/>
      <c r="D81" s="15"/>
      <c r="E81" s="15"/>
      <c r="F81" s="26" t="str">
        <f aca="false">IF(P81&lt;&gt;"OK","",IF(COUNT(G$8:G80)=0,N(Rules!$B$5),INDEX(G$8:G80,MATCH(9.99E+307,G$8:G80))))</f>
        <v/>
      </c>
      <c r="G81" s="26" t="str">
        <f aca="false">IF(P81&lt;&gt;"OK","",F81+B81+N(C81))</f>
        <v/>
      </c>
      <c r="H81" s="27" t="str">
        <f aca="false">IF(OR(P81&lt;&gt;"OK",N(F81)&lt;=0),"",B81/F81)</f>
        <v/>
      </c>
      <c r="I81" s="28" t="str">
        <f aca="false">IF(OR(H81="",N(Rules!$B$7)=0),"",IF(H81&lt;=-Rules!$B$7,"STOP","OK"))</f>
        <v/>
      </c>
      <c r="J81" s="26" t="str">
        <f aca="false">IF(P81&lt;&gt;"OK","",SUMIFS(B$8:B81,A$8:A81,"&gt;"&amp;(A81-7),P$8:P81,"OK"))</f>
        <v/>
      </c>
      <c r="K81" s="27" t="str">
        <f aca="false">IF(P81&lt;&gt;"OK","",IF(G81-J81-SUMIFS(C$8:C81,A$8:A81,"&gt;"&amp;(A81-7),P$8:P81,"OK")&lt;=0,"",J81/(G81-J81-SUMIFS(C$8:C81,A$8:A81,"&gt;"&amp;(A81-7),P$8:P81,"OK"))))</f>
        <v/>
      </c>
      <c r="L81" s="28" t="str">
        <f aca="false">IF(OR(P81&lt;&gt;"OK",K81="",N(Rules!$B$8)=0),"",IF(K81&lt;=-Rules!$B$8,"STOP","OK"))</f>
        <v/>
      </c>
      <c r="M81" s="26" t="str">
        <f aca="false">IF(P81&lt;&gt;"OK","",MAX(IF(COUNT(M$8:M80)=0,N(Rules!$B$5),INDEX(M$8:M80,MATCH(9.99E+307,M$8:M80)))+N(C81),G81))</f>
        <v/>
      </c>
      <c r="N81" s="27" t="str">
        <f aca="false">IF(P81&lt;&gt;"OK","",IF(N(M81)&lt;=0,"",MAX(0,1-G81/M81)))</f>
        <v/>
      </c>
      <c r="O81" s="33" t="str">
        <f aca="false">IF(P81&lt;&gt;"OK","",IF(OR(N(Rules!$B$11)=0,N(N81)&lt;Rules!$B$11),1,IF(OR(Rules!$B$12="",N(Rules!$B$12)&lt;0,N(Rules!$B$12)&gt;1),1,Rules!$B$12)))</f>
        <v/>
      </c>
      <c r="P81" s="28" t="str">
        <f aca="false">IF(COUNTA(A81:E81)=0,"",IF(NOT(ISNUMBER(A81)),"Add a date",IF(NOT(ISNUMBER(B81)),"Add P/L (0 if flat)",IF(AND(C81&lt;&gt;"",NOT(ISNUMBER(C81))),"Deposit must be a number",IF(N(Rules!$B$5)&lt;=0,"Set account size on Rules",IF(A81&lt;=MAX(A$8:A80),"Date must be after the rows above","OK"))))))</f>
        <v/>
      </c>
      <c r="Q81" s="28" t="str">
        <f aca="false">IF(P81&lt;&gt;"OK","",COUNTIF(P$8:P81,"OK"))</f>
        <v/>
      </c>
    </row>
    <row r="82" customFormat="false" ht="15" hidden="false" customHeight="false" outlineLevel="0" collapsed="false">
      <c r="A82" s="29"/>
      <c r="B82" s="32"/>
      <c r="C82" s="32"/>
      <c r="D82" s="15"/>
      <c r="E82" s="15"/>
      <c r="F82" s="26" t="str">
        <f aca="false">IF(P82&lt;&gt;"OK","",IF(COUNT(G$8:G81)=0,N(Rules!$B$5),INDEX(G$8:G81,MATCH(9.99E+307,G$8:G81))))</f>
        <v/>
      </c>
      <c r="G82" s="26" t="str">
        <f aca="false">IF(P82&lt;&gt;"OK","",F82+B82+N(C82))</f>
        <v/>
      </c>
      <c r="H82" s="27" t="str">
        <f aca="false">IF(OR(P82&lt;&gt;"OK",N(F82)&lt;=0),"",B82/F82)</f>
        <v/>
      </c>
      <c r="I82" s="28" t="str">
        <f aca="false">IF(OR(H82="",N(Rules!$B$7)=0),"",IF(H82&lt;=-Rules!$B$7,"STOP","OK"))</f>
        <v/>
      </c>
      <c r="J82" s="26" t="str">
        <f aca="false">IF(P82&lt;&gt;"OK","",SUMIFS(B$8:B82,A$8:A82,"&gt;"&amp;(A82-7),P$8:P82,"OK"))</f>
        <v/>
      </c>
      <c r="K82" s="27" t="str">
        <f aca="false">IF(P82&lt;&gt;"OK","",IF(G82-J82-SUMIFS(C$8:C82,A$8:A82,"&gt;"&amp;(A82-7),P$8:P82,"OK")&lt;=0,"",J82/(G82-J82-SUMIFS(C$8:C82,A$8:A82,"&gt;"&amp;(A82-7),P$8:P82,"OK"))))</f>
        <v/>
      </c>
      <c r="L82" s="28" t="str">
        <f aca="false">IF(OR(P82&lt;&gt;"OK",K82="",N(Rules!$B$8)=0),"",IF(K82&lt;=-Rules!$B$8,"STOP","OK"))</f>
        <v/>
      </c>
      <c r="M82" s="26" t="str">
        <f aca="false">IF(P82&lt;&gt;"OK","",MAX(IF(COUNT(M$8:M81)=0,N(Rules!$B$5),INDEX(M$8:M81,MATCH(9.99E+307,M$8:M81)))+N(C82),G82))</f>
        <v/>
      </c>
      <c r="N82" s="27" t="str">
        <f aca="false">IF(P82&lt;&gt;"OK","",IF(N(M82)&lt;=0,"",MAX(0,1-G82/M82)))</f>
        <v/>
      </c>
      <c r="O82" s="33" t="str">
        <f aca="false">IF(P82&lt;&gt;"OK","",IF(OR(N(Rules!$B$11)=0,N(N82)&lt;Rules!$B$11),1,IF(OR(Rules!$B$12="",N(Rules!$B$12)&lt;0,N(Rules!$B$12)&gt;1),1,Rules!$B$12)))</f>
        <v/>
      </c>
      <c r="P82" s="28" t="str">
        <f aca="false">IF(COUNTA(A82:E82)=0,"",IF(NOT(ISNUMBER(A82)),"Add a date",IF(NOT(ISNUMBER(B82)),"Add P/L (0 if flat)",IF(AND(C82&lt;&gt;"",NOT(ISNUMBER(C82))),"Deposit must be a number",IF(N(Rules!$B$5)&lt;=0,"Set account size on Rules",IF(A82&lt;=MAX(A$8:A81),"Date must be after the rows above","OK"))))))</f>
        <v/>
      </c>
      <c r="Q82" s="28" t="str">
        <f aca="false">IF(P82&lt;&gt;"OK","",COUNTIF(P$8:P82,"OK"))</f>
        <v/>
      </c>
    </row>
    <row r="83" customFormat="false" ht="15" hidden="false" customHeight="false" outlineLevel="0" collapsed="false">
      <c r="A83" s="29"/>
      <c r="B83" s="32"/>
      <c r="C83" s="32"/>
      <c r="D83" s="15"/>
      <c r="E83" s="15"/>
      <c r="F83" s="26" t="str">
        <f aca="false">IF(P83&lt;&gt;"OK","",IF(COUNT(G$8:G82)=0,N(Rules!$B$5),INDEX(G$8:G82,MATCH(9.99E+307,G$8:G82))))</f>
        <v/>
      </c>
      <c r="G83" s="26" t="str">
        <f aca="false">IF(P83&lt;&gt;"OK","",F83+B83+N(C83))</f>
        <v/>
      </c>
      <c r="H83" s="27" t="str">
        <f aca="false">IF(OR(P83&lt;&gt;"OK",N(F83)&lt;=0),"",B83/F83)</f>
        <v/>
      </c>
      <c r="I83" s="28" t="str">
        <f aca="false">IF(OR(H83="",N(Rules!$B$7)=0),"",IF(H83&lt;=-Rules!$B$7,"STOP","OK"))</f>
        <v/>
      </c>
      <c r="J83" s="26" t="str">
        <f aca="false">IF(P83&lt;&gt;"OK","",SUMIFS(B$8:B83,A$8:A83,"&gt;"&amp;(A83-7),P$8:P83,"OK"))</f>
        <v/>
      </c>
      <c r="K83" s="27" t="str">
        <f aca="false">IF(P83&lt;&gt;"OK","",IF(G83-J83-SUMIFS(C$8:C83,A$8:A83,"&gt;"&amp;(A83-7),P$8:P83,"OK")&lt;=0,"",J83/(G83-J83-SUMIFS(C$8:C83,A$8:A83,"&gt;"&amp;(A83-7),P$8:P83,"OK"))))</f>
        <v/>
      </c>
      <c r="L83" s="28" t="str">
        <f aca="false">IF(OR(P83&lt;&gt;"OK",K83="",N(Rules!$B$8)=0),"",IF(K83&lt;=-Rules!$B$8,"STOP","OK"))</f>
        <v/>
      </c>
      <c r="M83" s="26" t="str">
        <f aca="false">IF(P83&lt;&gt;"OK","",MAX(IF(COUNT(M$8:M82)=0,N(Rules!$B$5),INDEX(M$8:M82,MATCH(9.99E+307,M$8:M82)))+N(C83),G83))</f>
        <v/>
      </c>
      <c r="N83" s="27" t="str">
        <f aca="false">IF(P83&lt;&gt;"OK","",IF(N(M83)&lt;=0,"",MAX(0,1-G83/M83)))</f>
        <v/>
      </c>
      <c r="O83" s="33" t="str">
        <f aca="false">IF(P83&lt;&gt;"OK","",IF(OR(N(Rules!$B$11)=0,N(N83)&lt;Rules!$B$11),1,IF(OR(Rules!$B$12="",N(Rules!$B$12)&lt;0,N(Rules!$B$12)&gt;1),1,Rules!$B$12)))</f>
        <v/>
      </c>
      <c r="P83" s="28" t="str">
        <f aca="false">IF(COUNTA(A83:E83)=0,"",IF(NOT(ISNUMBER(A83)),"Add a date",IF(NOT(ISNUMBER(B83)),"Add P/L (0 if flat)",IF(AND(C83&lt;&gt;"",NOT(ISNUMBER(C83))),"Deposit must be a number",IF(N(Rules!$B$5)&lt;=0,"Set account size on Rules",IF(A83&lt;=MAX(A$8:A82),"Date must be after the rows above","OK"))))))</f>
        <v/>
      </c>
      <c r="Q83" s="28" t="str">
        <f aca="false">IF(P83&lt;&gt;"OK","",COUNTIF(P$8:P83,"OK"))</f>
        <v/>
      </c>
    </row>
    <row r="84" customFormat="false" ht="15" hidden="false" customHeight="false" outlineLevel="0" collapsed="false">
      <c r="A84" s="29"/>
      <c r="B84" s="32"/>
      <c r="C84" s="32"/>
      <c r="D84" s="15"/>
      <c r="E84" s="15"/>
      <c r="F84" s="26" t="str">
        <f aca="false">IF(P84&lt;&gt;"OK","",IF(COUNT(G$8:G83)=0,N(Rules!$B$5),INDEX(G$8:G83,MATCH(9.99E+307,G$8:G83))))</f>
        <v/>
      </c>
      <c r="G84" s="26" t="str">
        <f aca="false">IF(P84&lt;&gt;"OK","",F84+B84+N(C84))</f>
        <v/>
      </c>
      <c r="H84" s="27" t="str">
        <f aca="false">IF(OR(P84&lt;&gt;"OK",N(F84)&lt;=0),"",B84/F84)</f>
        <v/>
      </c>
      <c r="I84" s="28" t="str">
        <f aca="false">IF(OR(H84="",N(Rules!$B$7)=0),"",IF(H84&lt;=-Rules!$B$7,"STOP","OK"))</f>
        <v/>
      </c>
      <c r="J84" s="26" t="str">
        <f aca="false">IF(P84&lt;&gt;"OK","",SUMIFS(B$8:B84,A$8:A84,"&gt;"&amp;(A84-7),P$8:P84,"OK"))</f>
        <v/>
      </c>
      <c r="K84" s="27" t="str">
        <f aca="false">IF(P84&lt;&gt;"OK","",IF(G84-J84-SUMIFS(C$8:C84,A$8:A84,"&gt;"&amp;(A84-7),P$8:P84,"OK")&lt;=0,"",J84/(G84-J84-SUMIFS(C$8:C84,A$8:A84,"&gt;"&amp;(A84-7),P$8:P84,"OK"))))</f>
        <v/>
      </c>
      <c r="L84" s="28" t="str">
        <f aca="false">IF(OR(P84&lt;&gt;"OK",K84="",N(Rules!$B$8)=0),"",IF(K84&lt;=-Rules!$B$8,"STOP","OK"))</f>
        <v/>
      </c>
      <c r="M84" s="26" t="str">
        <f aca="false">IF(P84&lt;&gt;"OK","",MAX(IF(COUNT(M$8:M83)=0,N(Rules!$B$5),INDEX(M$8:M83,MATCH(9.99E+307,M$8:M83)))+N(C84),G84))</f>
        <v/>
      </c>
      <c r="N84" s="27" t="str">
        <f aca="false">IF(P84&lt;&gt;"OK","",IF(N(M84)&lt;=0,"",MAX(0,1-G84/M84)))</f>
        <v/>
      </c>
      <c r="O84" s="33" t="str">
        <f aca="false">IF(P84&lt;&gt;"OK","",IF(OR(N(Rules!$B$11)=0,N(N84)&lt;Rules!$B$11),1,IF(OR(Rules!$B$12="",N(Rules!$B$12)&lt;0,N(Rules!$B$12)&gt;1),1,Rules!$B$12)))</f>
        <v/>
      </c>
      <c r="P84" s="28" t="str">
        <f aca="false">IF(COUNTA(A84:E84)=0,"",IF(NOT(ISNUMBER(A84)),"Add a date",IF(NOT(ISNUMBER(B84)),"Add P/L (0 if flat)",IF(AND(C84&lt;&gt;"",NOT(ISNUMBER(C84))),"Deposit must be a number",IF(N(Rules!$B$5)&lt;=0,"Set account size on Rules",IF(A84&lt;=MAX(A$8:A83),"Date must be after the rows above","OK"))))))</f>
        <v/>
      </c>
      <c r="Q84" s="28" t="str">
        <f aca="false">IF(P84&lt;&gt;"OK","",COUNTIF(P$8:P84,"OK"))</f>
        <v/>
      </c>
    </row>
    <row r="85" customFormat="false" ht="15" hidden="false" customHeight="false" outlineLevel="0" collapsed="false">
      <c r="A85" s="29"/>
      <c r="B85" s="32"/>
      <c r="C85" s="32"/>
      <c r="D85" s="15"/>
      <c r="E85" s="15"/>
      <c r="F85" s="26" t="str">
        <f aca="false">IF(P85&lt;&gt;"OK","",IF(COUNT(G$8:G84)=0,N(Rules!$B$5),INDEX(G$8:G84,MATCH(9.99E+307,G$8:G84))))</f>
        <v/>
      </c>
      <c r="G85" s="26" t="str">
        <f aca="false">IF(P85&lt;&gt;"OK","",F85+B85+N(C85))</f>
        <v/>
      </c>
      <c r="H85" s="27" t="str">
        <f aca="false">IF(OR(P85&lt;&gt;"OK",N(F85)&lt;=0),"",B85/F85)</f>
        <v/>
      </c>
      <c r="I85" s="28" t="str">
        <f aca="false">IF(OR(H85="",N(Rules!$B$7)=0),"",IF(H85&lt;=-Rules!$B$7,"STOP","OK"))</f>
        <v/>
      </c>
      <c r="J85" s="26" t="str">
        <f aca="false">IF(P85&lt;&gt;"OK","",SUMIFS(B$8:B85,A$8:A85,"&gt;"&amp;(A85-7),P$8:P85,"OK"))</f>
        <v/>
      </c>
      <c r="K85" s="27" t="str">
        <f aca="false">IF(P85&lt;&gt;"OK","",IF(G85-J85-SUMIFS(C$8:C85,A$8:A85,"&gt;"&amp;(A85-7),P$8:P85,"OK")&lt;=0,"",J85/(G85-J85-SUMIFS(C$8:C85,A$8:A85,"&gt;"&amp;(A85-7),P$8:P85,"OK"))))</f>
        <v/>
      </c>
      <c r="L85" s="28" t="str">
        <f aca="false">IF(OR(P85&lt;&gt;"OK",K85="",N(Rules!$B$8)=0),"",IF(K85&lt;=-Rules!$B$8,"STOP","OK"))</f>
        <v/>
      </c>
      <c r="M85" s="26" t="str">
        <f aca="false">IF(P85&lt;&gt;"OK","",MAX(IF(COUNT(M$8:M84)=0,N(Rules!$B$5),INDEX(M$8:M84,MATCH(9.99E+307,M$8:M84)))+N(C85),G85))</f>
        <v/>
      </c>
      <c r="N85" s="27" t="str">
        <f aca="false">IF(P85&lt;&gt;"OK","",IF(N(M85)&lt;=0,"",MAX(0,1-G85/M85)))</f>
        <v/>
      </c>
      <c r="O85" s="33" t="str">
        <f aca="false">IF(P85&lt;&gt;"OK","",IF(OR(N(Rules!$B$11)=0,N(N85)&lt;Rules!$B$11),1,IF(OR(Rules!$B$12="",N(Rules!$B$12)&lt;0,N(Rules!$B$12)&gt;1),1,Rules!$B$12)))</f>
        <v/>
      </c>
      <c r="P85" s="28" t="str">
        <f aca="false">IF(COUNTA(A85:E85)=0,"",IF(NOT(ISNUMBER(A85)),"Add a date",IF(NOT(ISNUMBER(B85)),"Add P/L (0 if flat)",IF(AND(C85&lt;&gt;"",NOT(ISNUMBER(C85))),"Deposit must be a number",IF(N(Rules!$B$5)&lt;=0,"Set account size on Rules",IF(A85&lt;=MAX(A$8:A84),"Date must be after the rows above","OK"))))))</f>
        <v/>
      </c>
      <c r="Q85" s="28" t="str">
        <f aca="false">IF(P85&lt;&gt;"OK","",COUNTIF(P$8:P85,"OK"))</f>
        <v/>
      </c>
    </row>
    <row r="86" customFormat="false" ht="15" hidden="false" customHeight="false" outlineLevel="0" collapsed="false">
      <c r="A86" s="29"/>
      <c r="B86" s="32"/>
      <c r="C86" s="32"/>
      <c r="D86" s="15"/>
      <c r="E86" s="15"/>
      <c r="F86" s="26" t="str">
        <f aca="false">IF(P86&lt;&gt;"OK","",IF(COUNT(G$8:G85)=0,N(Rules!$B$5),INDEX(G$8:G85,MATCH(9.99E+307,G$8:G85))))</f>
        <v/>
      </c>
      <c r="G86" s="26" t="str">
        <f aca="false">IF(P86&lt;&gt;"OK","",F86+B86+N(C86))</f>
        <v/>
      </c>
      <c r="H86" s="27" t="str">
        <f aca="false">IF(OR(P86&lt;&gt;"OK",N(F86)&lt;=0),"",B86/F86)</f>
        <v/>
      </c>
      <c r="I86" s="28" t="str">
        <f aca="false">IF(OR(H86="",N(Rules!$B$7)=0),"",IF(H86&lt;=-Rules!$B$7,"STOP","OK"))</f>
        <v/>
      </c>
      <c r="J86" s="26" t="str">
        <f aca="false">IF(P86&lt;&gt;"OK","",SUMIFS(B$8:B86,A$8:A86,"&gt;"&amp;(A86-7),P$8:P86,"OK"))</f>
        <v/>
      </c>
      <c r="K86" s="27" t="str">
        <f aca="false">IF(P86&lt;&gt;"OK","",IF(G86-J86-SUMIFS(C$8:C86,A$8:A86,"&gt;"&amp;(A86-7),P$8:P86,"OK")&lt;=0,"",J86/(G86-J86-SUMIFS(C$8:C86,A$8:A86,"&gt;"&amp;(A86-7),P$8:P86,"OK"))))</f>
        <v/>
      </c>
      <c r="L86" s="28" t="str">
        <f aca="false">IF(OR(P86&lt;&gt;"OK",K86="",N(Rules!$B$8)=0),"",IF(K86&lt;=-Rules!$B$8,"STOP","OK"))</f>
        <v/>
      </c>
      <c r="M86" s="26" t="str">
        <f aca="false">IF(P86&lt;&gt;"OK","",MAX(IF(COUNT(M$8:M85)=0,N(Rules!$B$5),INDEX(M$8:M85,MATCH(9.99E+307,M$8:M85)))+N(C86),G86))</f>
        <v/>
      </c>
      <c r="N86" s="27" t="str">
        <f aca="false">IF(P86&lt;&gt;"OK","",IF(N(M86)&lt;=0,"",MAX(0,1-G86/M86)))</f>
        <v/>
      </c>
      <c r="O86" s="33" t="str">
        <f aca="false">IF(P86&lt;&gt;"OK","",IF(OR(N(Rules!$B$11)=0,N(N86)&lt;Rules!$B$11),1,IF(OR(Rules!$B$12="",N(Rules!$B$12)&lt;0,N(Rules!$B$12)&gt;1),1,Rules!$B$12)))</f>
        <v/>
      </c>
      <c r="P86" s="28" t="str">
        <f aca="false">IF(COUNTA(A86:E86)=0,"",IF(NOT(ISNUMBER(A86)),"Add a date",IF(NOT(ISNUMBER(B86)),"Add P/L (0 if flat)",IF(AND(C86&lt;&gt;"",NOT(ISNUMBER(C86))),"Deposit must be a number",IF(N(Rules!$B$5)&lt;=0,"Set account size on Rules",IF(A86&lt;=MAX(A$8:A85),"Date must be after the rows above","OK"))))))</f>
        <v/>
      </c>
      <c r="Q86" s="28" t="str">
        <f aca="false">IF(P86&lt;&gt;"OK","",COUNTIF(P$8:P86,"OK"))</f>
        <v/>
      </c>
    </row>
    <row r="87" customFormat="false" ht="15" hidden="false" customHeight="false" outlineLevel="0" collapsed="false">
      <c r="A87" s="29"/>
      <c r="B87" s="32"/>
      <c r="C87" s="32"/>
      <c r="D87" s="15"/>
      <c r="E87" s="15"/>
      <c r="F87" s="26" t="str">
        <f aca="false">IF(P87&lt;&gt;"OK","",IF(COUNT(G$8:G86)=0,N(Rules!$B$5),INDEX(G$8:G86,MATCH(9.99E+307,G$8:G86))))</f>
        <v/>
      </c>
      <c r="G87" s="26" t="str">
        <f aca="false">IF(P87&lt;&gt;"OK","",F87+B87+N(C87))</f>
        <v/>
      </c>
      <c r="H87" s="27" t="str">
        <f aca="false">IF(OR(P87&lt;&gt;"OK",N(F87)&lt;=0),"",B87/F87)</f>
        <v/>
      </c>
      <c r="I87" s="28" t="str">
        <f aca="false">IF(OR(H87="",N(Rules!$B$7)=0),"",IF(H87&lt;=-Rules!$B$7,"STOP","OK"))</f>
        <v/>
      </c>
      <c r="J87" s="26" t="str">
        <f aca="false">IF(P87&lt;&gt;"OK","",SUMIFS(B$8:B87,A$8:A87,"&gt;"&amp;(A87-7),P$8:P87,"OK"))</f>
        <v/>
      </c>
      <c r="K87" s="27" t="str">
        <f aca="false">IF(P87&lt;&gt;"OK","",IF(G87-J87-SUMIFS(C$8:C87,A$8:A87,"&gt;"&amp;(A87-7),P$8:P87,"OK")&lt;=0,"",J87/(G87-J87-SUMIFS(C$8:C87,A$8:A87,"&gt;"&amp;(A87-7),P$8:P87,"OK"))))</f>
        <v/>
      </c>
      <c r="L87" s="28" t="str">
        <f aca="false">IF(OR(P87&lt;&gt;"OK",K87="",N(Rules!$B$8)=0),"",IF(K87&lt;=-Rules!$B$8,"STOP","OK"))</f>
        <v/>
      </c>
      <c r="M87" s="26" t="str">
        <f aca="false">IF(P87&lt;&gt;"OK","",MAX(IF(COUNT(M$8:M86)=0,N(Rules!$B$5),INDEX(M$8:M86,MATCH(9.99E+307,M$8:M86)))+N(C87),G87))</f>
        <v/>
      </c>
      <c r="N87" s="27" t="str">
        <f aca="false">IF(P87&lt;&gt;"OK","",IF(N(M87)&lt;=0,"",MAX(0,1-G87/M87)))</f>
        <v/>
      </c>
      <c r="O87" s="33" t="str">
        <f aca="false">IF(P87&lt;&gt;"OK","",IF(OR(N(Rules!$B$11)=0,N(N87)&lt;Rules!$B$11),1,IF(OR(Rules!$B$12="",N(Rules!$B$12)&lt;0,N(Rules!$B$12)&gt;1),1,Rules!$B$12)))</f>
        <v/>
      </c>
      <c r="P87" s="28" t="str">
        <f aca="false">IF(COUNTA(A87:E87)=0,"",IF(NOT(ISNUMBER(A87)),"Add a date",IF(NOT(ISNUMBER(B87)),"Add P/L (0 if flat)",IF(AND(C87&lt;&gt;"",NOT(ISNUMBER(C87))),"Deposit must be a number",IF(N(Rules!$B$5)&lt;=0,"Set account size on Rules",IF(A87&lt;=MAX(A$8:A86),"Date must be after the rows above","OK"))))))</f>
        <v/>
      </c>
      <c r="Q87" s="28" t="str">
        <f aca="false">IF(P87&lt;&gt;"OK","",COUNTIF(P$8:P87,"OK"))</f>
        <v/>
      </c>
    </row>
    <row r="88" customFormat="false" ht="15" hidden="false" customHeight="false" outlineLevel="0" collapsed="false">
      <c r="A88" s="29"/>
      <c r="B88" s="32"/>
      <c r="C88" s="32"/>
      <c r="D88" s="15"/>
      <c r="E88" s="15"/>
      <c r="F88" s="26" t="str">
        <f aca="false">IF(P88&lt;&gt;"OK","",IF(COUNT(G$8:G87)=0,N(Rules!$B$5),INDEX(G$8:G87,MATCH(9.99E+307,G$8:G87))))</f>
        <v/>
      </c>
      <c r="G88" s="26" t="str">
        <f aca="false">IF(P88&lt;&gt;"OK","",F88+B88+N(C88))</f>
        <v/>
      </c>
      <c r="H88" s="27" t="str">
        <f aca="false">IF(OR(P88&lt;&gt;"OK",N(F88)&lt;=0),"",B88/F88)</f>
        <v/>
      </c>
      <c r="I88" s="28" t="str">
        <f aca="false">IF(OR(H88="",N(Rules!$B$7)=0),"",IF(H88&lt;=-Rules!$B$7,"STOP","OK"))</f>
        <v/>
      </c>
      <c r="J88" s="26" t="str">
        <f aca="false">IF(P88&lt;&gt;"OK","",SUMIFS(B$8:B88,A$8:A88,"&gt;"&amp;(A88-7),P$8:P88,"OK"))</f>
        <v/>
      </c>
      <c r="K88" s="27" t="str">
        <f aca="false">IF(P88&lt;&gt;"OK","",IF(G88-J88-SUMIFS(C$8:C88,A$8:A88,"&gt;"&amp;(A88-7),P$8:P88,"OK")&lt;=0,"",J88/(G88-J88-SUMIFS(C$8:C88,A$8:A88,"&gt;"&amp;(A88-7),P$8:P88,"OK"))))</f>
        <v/>
      </c>
      <c r="L88" s="28" t="str">
        <f aca="false">IF(OR(P88&lt;&gt;"OK",K88="",N(Rules!$B$8)=0),"",IF(K88&lt;=-Rules!$B$8,"STOP","OK"))</f>
        <v/>
      </c>
      <c r="M88" s="26" t="str">
        <f aca="false">IF(P88&lt;&gt;"OK","",MAX(IF(COUNT(M$8:M87)=0,N(Rules!$B$5),INDEX(M$8:M87,MATCH(9.99E+307,M$8:M87)))+N(C88),G88))</f>
        <v/>
      </c>
      <c r="N88" s="27" t="str">
        <f aca="false">IF(P88&lt;&gt;"OK","",IF(N(M88)&lt;=0,"",MAX(0,1-G88/M88)))</f>
        <v/>
      </c>
      <c r="O88" s="33" t="str">
        <f aca="false">IF(P88&lt;&gt;"OK","",IF(OR(N(Rules!$B$11)=0,N(N88)&lt;Rules!$B$11),1,IF(OR(Rules!$B$12="",N(Rules!$B$12)&lt;0,N(Rules!$B$12)&gt;1),1,Rules!$B$12)))</f>
        <v/>
      </c>
      <c r="P88" s="28" t="str">
        <f aca="false">IF(COUNTA(A88:E88)=0,"",IF(NOT(ISNUMBER(A88)),"Add a date",IF(NOT(ISNUMBER(B88)),"Add P/L (0 if flat)",IF(AND(C88&lt;&gt;"",NOT(ISNUMBER(C88))),"Deposit must be a number",IF(N(Rules!$B$5)&lt;=0,"Set account size on Rules",IF(A88&lt;=MAX(A$8:A87),"Date must be after the rows above","OK"))))))</f>
        <v/>
      </c>
      <c r="Q88" s="28" t="str">
        <f aca="false">IF(P88&lt;&gt;"OK","",COUNTIF(P$8:P88,"OK"))</f>
        <v/>
      </c>
    </row>
    <row r="89" customFormat="false" ht="15" hidden="false" customHeight="false" outlineLevel="0" collapsed="false">
      <c r="A89" s="29"/>
      <c r="B89" s="32"/>
      <c r="C89" s="32"/>
      <c r="D89" s="15"/>
      <c r="E89" s="15"/>
      <c r="F89" s="26" t="str">
        <f aca="false">IF(P89&lt;&gt;"OK","",IF(COUNT(G$8:G88)=0,N(Rules!$B$5),INDEX(G$8:G88,MATCH(9.99E+307,G$8:G88))))</f>
        <v/>
      </c>
      <c r="G89" s="26" t="str">
        <f aca="false">IF(P89&lt;&gt;"OK","",F89+B89+N(C89))</f>
        <v/>
      </c>
      <c r="H89" s="27" t="str">
        <f aca="false">IF(OR(P89&lt;&gt;"OK",N(F89)&lt;=0),"",B89/F89)</f>
        <v/>
      </c>
      <c r="I89" s="28" t="str">
        <f aca="false">IF(OR(H89="",N(Rules!$B$7)=0),"",IF(H89&lt;=-Rules!$B$7,"STOP","OK"))</f>
        <v/>
      </c>
      <c r="J89" s="26" t="str">
        <f aca="false">IF(P89&lt;&gt;"OK","",SUMIFS(B$8:B89,A$8:A89,"&gt;"&amp;(A89-7),P$8:P89,"OK"))</f>
        <v/>
      </c>
      <c r="K89" s="27" t="str">
        <f aca="false">IF(P89&lt;&gt;"OK","",IF(G89-J89-SUMIFS(C$8:C89,A$8:A89,"&gt;"&amp;(A89-7),P$8:P89,"OK")&lt;=0,"",J89/(G89-J89-SUMIFS(C$8:C89,A$8:A89,"&gt;"&amp;(A89-7),P$8:P89,"OK"))))</f>
        <v/>
      </c>
      <c r="L89" s="28" t="str">
        <f aca="false">IF(OR(P89&lt;&gt;"OK",K89="",N(Rules!$B$8)=0),"",IF(K89&lt;=-Rules!$B$8,"STOP","OK"))</f>
        <v/>
      </c>
      <c r="M89" s="26" t="str">
        <f aca="false">IF(P89&lt;&gt;"OK","",MAX(IF(COUNT(M$8:M88)=0,N(Rules!$B$5),INDEX(M$8:M88,MATCH(9.99E+307,M$8:M88)))+N(C89),G89))</f>
        <v/>
      </c>
      <c r="N89" s="27" t="str">
        <f aca="false">IF(P89&lt;&gt;"OK","",IF(N(M89)&lt;=0,"",MAX(0,1-G89/M89)))</f>
        <v/>
      </c>
      <c r="O89" s="33" t="str">
        <f aca="false">IF(P89&lt;&gt;"OK","",IF(OR(N(Rules!$B$11)=0,N(N89)&lt;Rules!$B$11),1,IF(OR(Rules!$B$12="",N(Rules!$B$12)&lt;0,N(Rules!$B$12)&gt;1),1,Rules!$B$12)))</f>
        <v/>
      </c>
      <c r="P89" s="28" t="str">
        <f aca="false">IF(COUNTA(A89:E89)=0,"",IF(NOT(ISNUMBER(A89)),"Add a date",IF(NOT(ISNUMBER(B89)),"Add P/L (0 if flat)",IF(AND(C89&lt;&gt;"",NOT(ISNUMBER(C89))),"Deposit must be a number",IF(N(Rules!$B$5)&lt;=0,"Set account size on Rules",IF(A89&lt;=MAX(A$8:A88),"Date must be after the rows above","OK"))))))</f>
        <v/>
      </c>
      <c r="Q89" s="28" t="str">
        <f aca="false">IF(P89&lt;&gt;"OK","",COUNTIF(P$8:P89,"OK"))</f>
        <v/>
      </c>
    </row>
    <row r="90" customFormat="false" ht="15" hidden="false" customHeight="false" outlineLevel="0" collapsed="false">
      <c r="A90" s="29"/>
      <c r="B90" s="32"/>
      <c r="C90" s="32"/>
      <c r="D90" s="15"/>
      <c r="E90" s="15"/>
      <c r="F90" s="26" t="str">
        <f aca="false">IF(P90&lt;&gt;"OK","",IF(COUNT(G$8:G89)=0,N(Rules!$B$5),INDEX(G$8:G89,MATCH(9.99E+307,G$8:G89))))</f>
        <v/>
      </c>
      <c r="G90" s="26" t="str">
        <f aca="false">IF(P90&lt;&gt;"OK","",F90+B90+N(C90))</f>
        <v/>
      </c>
      <c r="H90" s="27" t="str">
        <f aca="false">IF(OR(P90&lt;&gt;"OK",N(F90)&lt;=0),"",B90/F90)</f>
        <v/>
      </c>
      <c r="I90" s="28" t="str">
        <f aca="false">IF(OR(H90="",N(Rules!$B$7)=0),"",IF(H90&lt;=-Rules!$B$7,"STOP","OK"))</f>
        <v/>
      </c>
      <c r="J90" s="26" t="str">
        <f aca="false">IF(P90&lt;&gt;"OK","",SUMIFS(B$8:B90,A$8:A90,"&gt;"&amp;(A90-7),P$8:P90,"OK"))</f>
        <v/>
      </c>
      <c r="K90" s="27" t="str">
        <f aca="false">IF(P90&lt;&gt;"OK","",IF(G90-J90-SUMIFS(C$8:C90,A$8:A90,"&gt;"&amp;(A90-7),P$8:P90,"OK")&lt;=0,"",J90/(G90-J90-SUMIFS(C$8:C90,A$8:A90,"&gt;"&amp;(A90-7),P$8:P90,"OK"))))</f>
        <v/>
      </c>
      <c r="L90" s="28" t="str">
        <f aca="false">IF(OR(P90&lt;&gt;"OK",K90="",N(Rules!$B$8)=0),"",IF(K90&lt;=-Rules!$B$8,"STOP","OK"))</f>
        <v/>
      </c>
      <c r="M90" s="26" t="str">
        <f aca="false">IF(P90&lt;&gt;"OK","",MAX(IF(COUNT(M$8:M89)=0,N(Rules!$B$5),INDEX(M$8:M89,MATCH(9.99E+307,M$8:M89)))+N(C90),G90))</f>
        <v/>
      </c>
      <c r="N90" s="27" t="str">
        <f aca="false">IF(P90&lt;&gt;"OK","",IF(N(M90)&lt;=0,"",MAX(0,1-G90/M90)))</f>
        <v/>
      </c>
      <c r="O90" s="33" t="str">
        <f aca="false">IF(P90&lt;&gt;"OK","",IF(OR(N(Rules!$B$11)=0,N(N90)&lt;Rules!$B$11),1,IF(OR(Rules!$B$12="",N(Rules!$B$12)&lt;0,N(Rules!$B$12)&gt;1),1,Rules!$B$12)))</f>
        <v/>
      </c>
      <c r="P90" s="28" t="str">
        <f aca="false">IF(COUNTA(A90:E90)=0,"",IF(NOT(ISNUMBER(A90)),"Add a date",IF(NOT(ISNUMBER(B90)),"Add P/L (0 if flat)",IF(AND(C90&lt;&gt;"",NOT(ISNUMBER(C90))),"Deposit must be a number",IF(N(Rules!$B$5)&lt;=0,"Set account size on Rules",IF(A90&lt;=MAX(A$8:A89),"Date must be after the rows above","OK"))))))</f>
        <v/>
      </c>
      <c r="Q90" s="28" t="str">
        <f aca="false">IF(P90&lt;&gt;"OK","",COUNTIF(P$8:P90,"OK"))</f>
        <v/>
      </c>
    </row>
    <row r="91" customFormat="false" ht="15" hidden="false" customHeight="false" outlineLevel="0" collapsed="false">
      <c r="A91" s="29"/>
      <c r="B91" s="32"/>
      <c r="C91" s="32"/>
      <c r="D91" s="15"/>
      <c r="E91" s="15"/>
      <c r="F91" s="26" t="str">
        <f aca="false">IF(P91&lt;&gt;"OK","",IF(COUNT(G$8:G90)=0,N(Rules!$B$5),INDEX(G$8:G90,MATCH(9.99E+307,G$8:G90))))</f>
        <v/>
      </c>
      <c r="G91" s="26" t="str">
        <f aca="false">IF(P91&lt;&gt;"OK","",F91+B91+N(C91))</f>
        <v/>
      </c>
      <c r="H91" s="27" t="str">
        <f aca="false">IF(OR(P91&lt;&gt;"OK",N(F91)&lt;=0),"",B91/F91)</f>
        <v/>
      </c>
      <c r="I91" s="28" t="str">
        <f aca="false">IF(OR(H91="",N(Rules!$B$7)=0),"",IF(H91&lt;=-Rules!$B$7,"STOP","OK"))</f>
        <v/>
      </c>
      <c r="J91" s="26" t="str">
        <f aca="false">IF(P91&lt;&gt;"OK","",SUMIFS(B$8:B91,A$8:A91,"&gt;"&amp;(A91-7),P$8:P91,"OK"))</f>
        <v/>
      </c>
      <c r="K91" s="27" t="str">
        <f aca="false">IF(P91&lt;&gt;"OK","",IF(G91-J91-SUMIFS(C$8:C91,A$8:A91,"&gt;"&amp;(A91-7),P$8:P91,"OK")&lt;=0,"",J91/(G91-J91-SUMIFS(C$8:C91,A$8:A91,"&gt;"&amp;(A91-7),P$8:P91,"OK"))))</f>
        <v/>
      </c>
      <c r="L91" s="28" t="str">
        <f aca="false">IF(OR(P91&lt;&gt;"OK",K91="",N(Rules!$B$8)=0),"",IF(K91&lt;=-Rules!$B$8,"STOP","OK"))</f>
        <v/>
      </c>
      <c r="M91" s="26" t="str">
        <f aca="false">IF(P91&lt;&gt;"OK","",MAX(IF(COUNT(M$8:M90)=0,N(Rules!$B$5),INDEX(M$8:M90,MATCH(9.99E+307,M$8:M90)))+N(C91),G91))</f>
        <v/>
      </c>
      <c r="N91" s="27" t="str">
        <f aca="false">IF(P91&lt;&gt;"OK","",IF(N(M91)&lt;=0,"",MAX(0,1-G91/M91)))</f>
        <v/>
      </c>
      <c r="O91" s="33" t="str">
        <f aca="false">IF(P91&lt;&gt;"OK","",IF(OR(N(Rules!$B$11)=0,N(N91)&lt;Rules!$B$11),1,IF(OR(Rules!$B$12="",N(Rules!$B$12)&lt;0,N(Rules!$B$12)&gt;1),1,Rules!$B$12)))</f>
        <v/>
      </c>
      <c r="P91" s="28" t="str">
        <f aca="false">IF(COUNTA(A91:E91)=0,"",IF(NOT(ISNUMBER(A91)),"Add a date",IF(NOT(ISNUMBER(B91)),"Add P/L (0 if flat)",IF(AND(C91&lt;&gt;"",NOT(ISNUMBER(C91))),"Deposit must be a number",IF(N(Rules!$B$5)&lt;=0,"Set account size on Rules",IF(A91&lt;=MAX(A$8:A90),"Date must be after the rows above","OK"))))))</f>
        <v/>
      </c>
      <c r="Q91" s="28" t="str">
        <f aca="false">IF(P91&lt;&gt;"OK","",COUNTIF(P$8:P91,"OK"))</f>
        <v/>
      </c>
    </row>
    <row r="92" customFormat="false" ht="15" hidden="false" customHeight="false" outlineLevel="0" collapsed="false">
      <c r="A92" s="29"/>
      <c r="B92" s="32"/>
      <c r="C92" s="32"/>
      <c r="D92" s="15"/>
      <c r="E92" s="15"/>
      <c r="F92" s="26" t="str">
        <f aca="false">IF(P92&lt;&gt;"OK","",IF(COUNT(G$8:G91)=0,N(Rules!$B$5),INDEX(G$8:G91,MATCH(9.99E+307,G$8:G91))))</f>
        <v/>
      </c>
      <c r="G92" s="26" t="str">
        <f aca="false">IF(P92&lt;&gt;"OK","",F92+B92+N(C92))</f>
        <v/>
      </c>
      <c r="H92" s="27" t="str">
        <f aca="false">IF(OR(P92&lt;&gt;"OK",N(F92)&lt;=0),"",B92/F92)</f>
        <v/>
      </c>
      <c r="I92" s="28" t="str">
        <f aca="false">IF(OR(H92="",N(Rules!$B$7)=0),"",IF(H92&lt;=-Rules!$B$7,"STOP","OK"))</f>
        <v/>
      </c>
      <c r="J92" s="26" t="str">
        <f aca="false">IF(P92&lt;&gt;"OK","",SUMIFS(B$8:B92,A$8:A92,"&gt;"&amp;(A92-7),P$8:P92,"OK"))</f>
        <v/>
      </c>
      <c r="K92" s="27" t="str">
        <f aca="false">IF(P92&lt;&gt;"OK","",IF(G92-J92-SUMIFS(C$8:C92,A$8:A92,"&gt;"&amp;(A92-7),P$8:P92,"OK")&lt;=0,"",J92/(G92-J92-SUMIFS(C$8:C92,A$8:A92,"&gt;"&amp;(A92-7),P$8:P92,"OK"))))</f>
        <v/>
      </c>
      <c r="L92" s="28" t="str">
        <f aca="false">IF(OR(P92&lt;&gt;"OK",K92="",N(Rules!$B$8)=0),"",IF(K92&lt;=-Rules!$B$8,"STOP","OK"))</f>
        <v/>
      </c>
      <c r="M92" s="26" t="str">
        <f aca="false">IF(P92&lt;&gt;"OK","",MAX(IF(COUNT(M$8:M91)=0,N(Rules!$B$5),INDEX(M$8:M91,MATCH(9.99E+307,M$8:M91)))+N(C92),G92))</f>
        <v/>
      </c>
      <c r="N92" s="27" t="str">
        <f aca="false">IF(P92&lt;&gt;"OK","",IF(N(M92)&lt;=0,"",MAX(0,1-G92/M92)))</f>
        <v/>
      </c>
      <c r="O92" s="33" t="str">
        <f aca="false">IF(P92&lt;&gt;"OK","",IF(OR(N(Rules!$B$11)=0,N(N92)&lt;Rules!$B$11),1,IF(OR(Rules!$B$12="",N(Rules!$B$12)&lt;0,N(Rules!$B$12)&gt;1),1,Rules!$B$12)))</f>
        <v/>
      </c>
      <c r="P92" s="28" t="str">
        <f aca="false">IF(COUNTA(A92:E92)=0,"",IF(NOT(ISNUMBER(A92)),"Add a date",IF(NOT(ISNUMBER(B92)),"Add P/L (0 if flat)",IF(AND(C92&lt;&gt;"",NOT(ISNUMBER(C92))),"Deposit must be a number",IF(N(Rules!$B$5)&lt;=0,"Set account size on Rules",IF(A92&lt;=MAX(A$8:A91),"Date must be after the rows above","OK"))))))</f>
        <v/>
      </c>
      <c r="Q92" s="28" t="str">
        <f aca="false">IF(P92&lt;&gt;"OK","",COUNTIF(P$8:P92,"OK"))</f>
        <v/>
      </c>
    </row>
    <row r="93" customFormat="false" ht="15" hidden="false" customHeight="false" outlineLevel="0" collapsed="false">
      <c r="A93" s="29"/>
      <c r="B93" s="32"/>
      <c r="C93" s="32"/>
      <c r="D93" s="15"/>
      <c r="E93" s="15"/>
      <c r="F93" s="26" t="str">
        <f aca="false">IF(P93&lt;&gt;"OK","",IF(COUNT(G$8:G92)=0,N(Rules!$B$5),INDEX(G$8:G92,MATCH(9.99E+307,G$8:G92))))</f>
        <v/>
      </c>
      <c r="G93" s="26" t="str">
        <f aca="false">IF(P93&lt;&gt;"OK","",F93+B93+N(C93))</f>
        <v/>
      </c>
      <c r="H93" s="27" t="str">
        <f aca="false">IF(OR(P93&lt;&gt;"OK",N(F93)&lt;=0),"",B93/F93)</f>
        <v/>
      </c>
      <c r="I93" s="28" t="str">
        <f aca="false">IF(OR(H93="",N(Rules!$B$7)=0),"",IF(H93&lt;=-Rules!$B$7,"STOP","OK"))</f>
        <v/>
      </c>
      <c r="J93" s="26" t="str">
        <f aca="false">IF(P93&lt;&gt;"OK","",SUMIFS(B$8:B93,A$8:A93,"&gt;"&amp;(A93-7),P$8:P93,"OK"))</f>
        <v/>
      </c>
      <c r="K93" s="27" t="str">
        <f aca="false">IF(P93&lt;&gt;"OK","",IF(G93-J93-SUMIFS(C$8:C93,A$8:A93,"&gt;"&amp;(A93-7),P$8:P93,"OK")&lt;=0,"",J93/(G93-J93-SUMIFS(C$8:C93,A$8:A93,"&gt;"&amp;(A93-7),P$8:P93,"OK"))))</f>
        <v/>
      </c>
      <c r="L93" s="28" t="str">
        <f aca="false">IF(OR(P93&lt;&gt;"OK",K93="",N(Rules!$B$8)=0),"",IF(K93&lt;=-Rules!$B$8,"STOP","OK"))</f>
        <v/>
      </c>
      <c r="M93" s="26" t="str">
        <f aca="false">IF(P93&lt;&gt;"OK","",MAX(IF(COUNT(M$8:M92)=0,N(Rules!$B$5),INDEX(M$8:M92,MATCH(9.99E+307,M$8:M92)))+N(C93),G93))</f>
        <v/>
      </c>
      <c r="N93" s="27" t="str">
        <f aca="false">IF(P93&lt;&gt;"OK","",IF(N(M93)&lt;=0,"",MAX(0,1-G93/M93)))</f>
        <v/>
      </c>
      <c r="O93" s="33" t="str">
        <f aca="false">IF(P93&lt;&gt;"OK","",IF(OR(N(Rules!$B$11)=0,N(N93)&lt;Rules!$B$11),1,IF(OR(Rules!$B$12="",N(Rules!$B$12)&lt;0,N(Rules!$B$12)&gt;1),1,Rules!$B$12)))</f>
        <v/>
      </c>
      <c r="P93" s="28" t="str">
        <f aca="false">IF(COUNTA(A93:E93)=0,"",IF(NOT(ISNUMBER(A93)),"Add a date",IF(NOT(ISNUMBER(B93)),"Add P/L (0 if flat)",IF(AND(C93&lt;&gt;"",NOT(ISNUMBER(C93))),"Deposit must be a number",IF(N(Rules!$B$5)&lt;=0,"Set account size on Rules",IF(A93&lt;=MAX(A$8:A92),"Date must be after the rows above","OK"))))))</f>
        <v/>
      </c>
      <c r="Q93" s="28" t="str">
        <f aca="false">IF(P93&lt;&gt;"OK","",COUNTIF(P$8:P93,"OK"))</f>
        <v/>
      </c>
    </row>
    <row r="94" customFormat="false" ht="15" hidden="false" customHeight="false" outlineLevel="0" collapsed="false">
      <c r="A94" s="29"/>
      <c r="B94" s="32"/>
      <c r="C94" s="32"/>
      <c r="D94" s="15"/>
      <c r="E94" s="15"/>
      <c r="F94" s="26" t="str">
        <f aca="false">IF(P94&lt;&gt;"OK","",IF(COUNT(G$8:G93)=0,N(Rules!$B$5),INDEX(G$8:G93,MATCH(9.99E+307,G$8:G93))))</f>
        <v/>
      </c>
      <c r="G94" s="26" t="str">
        <f aca="false">IF(P94&lt;&gt;"OK","",F94+B94+N(C94))</f>
        <v/>
      </c>
      <c r="H94" s="27" t="str">
        <f aca="false">IF(OR(P94&lt;&gt;"OK",N(F94)&lt;=0),"",B94/F94)</f>
        <v/>
      </c>
      <c r="I94" s="28" t="str">
        <f aca="false">IF(OR(H94="",N(Rules!$B$7)=0),"",IF(H94&lt;=-Rules!$B$7,"STOP","OK"))</f>
        <v/>
      </c>
      <c r="J94" s="26" t="str">
        <f aca="false">IF(P94&lt;&gt;"OK","",SUMIFS(B$8:B94,A$8:A94,"&gt;"&amp;(A94-7),P$8:P94,"OK"))</f>
        <v/>
      </c>
      <c r="K94" s="27" t="str">
        <f aca="false">IF(P94&lt;&gt;"OK","",IF(G94-J94-SUMIFS(C$8:C94,A$8:A94,"&gt;"&amp;(A94-7),P$8:P94,"OK")&lt;=0,"",J94/(G94-J94-SUMIFS(C$8:C94,A$8:A94,"&gt;"&amp;(A94-7),P$8:P94,"OK"))))</f>
        <v/>
      </c>
      <c r="L94" s="28" t="str">
        <f aca="false">IF(OR(P94&lt;&gt;"OK",K94="",N(Rules!$B$8)=0),"",IF(K94&lt;=-Rules!$B$8,"STOP","OK"))</f>
        <v/>
      </c>
      <c r="M94" s="26" t="str">
        <f aca="false">IF(P94&lt;&gt;"OK","",MAX(IF(COUNT(M$8:M93)=0,N(Rules!$B$5),INDEX(M$8:M93,MATCH(9.99E+307,M$8:M93)))+N(C94),G94))</f>
        <v/>
      </c>
      <c r="N94" s="27" t="str">
        <f aca="false">IF(P94&lt;&gt;"OK","",IF(N(M94)&lt;=0,"",MAX(0,1-G94/M94)))</f>
        <v/>
      </c>
      <c r="O94" s="33" t="str">
        <f aca="false">IF(P94&lt;&gt;"OK","",IF(OR(N(Rules!$B$11)=0,N(N94)&lt;Rules!$B$11),1,IF(OR(Rules!$B$12="",N(Rules!$B$12)&lt;0,N(Rules!$B$12)&gt;1),1,Rules!$B$12)))</f>
        <v/>
      </c>
      <c r="P94" s="28" t="str">
        <f aca="false">IF(COUNTA(A94:E94)=0,"",IF(NOT(ISNUMBER(A94)),"Add a date",IF(NOT(ISNUMBER(B94)),"Add P/L (0 if flat)",IF(AND(C94&lt;&gt;"",NOT(ISNUMBER(C94))),"Deposit must be a number",IF(N(Rules!$B$5)&lt;=0,"Set account size on Rules",IF(A94&lt;=MAX(A$8:A93),"Date must be after the rows above","OK"))))))</f>
        <v/>
      </c>
      <c r="Q94" s="28" t="str">
        <f aca="false">IF(P94&lt;&gt;"OK","",COUNTIF(P$8:P94,"OK"))</f>
        <v/>
      </c>
    </row>
    <row r="95" customFormat="false" ht="15" hidden="false" customHeight="false" outlineLevel="0" collapsed="false">
      <c r="A95" s="29"/>
      <c r="B95" s="32"/>
      <c r="C95" s="32"/>
      <c r="D95" s="15"/>
      <c r="E95" s="15"/>
      <c r="F95" s="26" t="str">
        <f aca="false">IF(P95&lt;&gt;"OK","",IF(COUNT(G$8:G94)=0,N(Rules!$B$5),INDEX(G$8:G94,MATCH(9.99E+307,G$8:G94))))</f>
        <v/>
      </c>
      <c r="G95" s="26" t="str">
        <f aca="false">IF(P95&lt;&gt;"OK","",F95+B95+N(C95))</f>
        <v/>
      </c>
      <c r="H95" s="27" t="str">
        <f aca="false">IF(OR(P95&lt;&gt;"OK",N(F95)&lt;=0),"",B95/F95)</f>
        <v/>
      </c>
      <c r="I95" s="28" t="str">
        <f aca="false">IF(OR(H95="",N(Rules!$B$7)=0),"",IF(H95&lt;=-Rules!$B$7,"STOP","OK"))</f>
        <v/>
      </c>
      <c r="J95" s="26" t="str">
        <f aca="false">IF(P95&lt;&gt;"OK","",SUMIFS(B$8:B95,A$8:A95,"&gt;"&amp;(A95-7),P$8:P95,"OK"))</f>
        <v/>
      </c>
      <c r="K95" s="27" t="str">
        <f aca="false">IF(P95&lt;&gt;"OK","",IF(G95-J95-SUMIFS(C$8:C95,A$8:A95,"&gt;"&amp;(A95-7),P$8:P95,"OK")&lt;=0,"",J95/(G95-J95-SUMIFS(C$8:C95,A$8:A95,"&gt;"&amp;(A95-7),P$8:P95,"OK"))))</f>
        <v/>
      </c>
      <c r="L95" s="28" t="str">
        <f aca="false">IF(OR(P95&lt;&gt;"OK",K95="",N(Rules!$B$8)=0),"",IF(K95&lt;=-Rules!$B$8,"STOP","OK"))</f>
        <v/>
      </c>
      <c r="M95" s="26" t="str">
        <f aca="false">IF(P95&lt;&gt;"OK","",MAX(IF(COUNT(M$8:M94)=0,N(Rules!$B$5),INDEX(M$8:M94,MATCH(9.99E+307,M$8:M94)))+N(C95),G95))</f>
        <v/>
      </c>
      <c r="N95" s="27" t="str">
        <f aca="false">IF(P95&lt;&gt;"OK","",IF(N(M95)&lt;=0,"",MAX(0,1-G95/M95)))</f>
        <v/>
      </c>
      <c r="O95" s="33" t="str">
        <f aca="false">IF(P95&lt;&gt;"OK","",IF(OR(N(Rules!$B$11)=0,N(N95)&lt;Rules!$B$11),1,IF(OR(Rules!$B$12="",N(Rules!$B$12)&lt;0,N(Rules!$B$12)&gt;1),1,Rules!$B$12)))</f>
        <v/>
      </c>
      <c r="P95" s="28" t="str">
        <f aca="false">IF(COUNTA(A95:E95)=0,"",IF(NOT(ISNUMBER(A95)),"Add a date",IF(NOT(ISNUMBER(B95)),"Add P/L (0 if flat)",IF(AND(C95&lt;&gt;"",NOT(ISNUMBER(C95))),"Deposit must be a number",IF(N(Rules!$B$5)&lt;=0,"Set account size on Rules",IF(A95&lt;=MAX(A$8:A94),"Date must be after the rows above","OK"))))))</f>
        <v/>
      </c>
      <c r="Q95" s="28" t="str">
        <f aca="false">IF(P95&lt;&gt;"OK","",COUNTIF(P$8:P95,"OK"))</f>
        <v/>
      </c>
    </row>
    <row r="96" customFormat="false" ht="15" hidden="false" customHeight="false" outlineLevel="0" collapsed="false">
      <c r="A96" s="29"/>
      <c r="B96" s="32"/>
      <c r="C96" s="32"/>
      <c r="D96" s="15"/>
      <c r="E96" s="15"/>
      <c r="F96" s="26" t="str">
        <f aca="false">IF(P96&lt;&gt;"OK","",IF(COUNT(G$8:G95)=0,N(Rules!$B$5),INDEX(G$8:G95,MATCH(9.99E+307,G$8:G95))))</f>
        <v/>
      </c>
      <c r="G96" s="26" t="str">
        <f aca="false">IF(P96&lt;&gt;"OK","",F96+B96+N(C96))</f>
        <v/>
      </c>
      <c r="H96" s="27" t="str">
        <f aca="false">IF(OR(P96&lt;&gt;"OK",N(F96)&lt;=0),"",B96/F96)</f>
        <v/>
      </c>
      <c r="I96" s="28" t="str">
        <f aca="false">IF(OR(H96="",N(Rules!$B$7)=0),"",IF(H96&lt;=-Rules!$B$7,"STOP","OK"))</f>
        <v/>
      </c>
      <c r="J96" s="26" t="str">
        <f aca="false">IF(P96&lt;&gt;"OK","",SUMIFS(B$8:B96,A$8:A96,"&gt;"&amp;(A96-7),P$8:P96,"OK"))</f>
        <v/>
      </c>
      <c r="K96" s="27" t="str">
        <f aca="false">IF(P96&lt;&gt;"OK","",IF(G96-J96-SUMIFS(C$8:C96,A$8:A96,"&gt;"&amp;(A96-7),P$8:P96,"OK")&lt;=0,"",J96/(G96-J96-SUMIFS(C$8:C96,A$8:A96,"&gt;"&amp;(A96-7),P$8:P96,"OK"))))</f>
        <v/>
      </c>
      <c r="L96" s="28" t="str">
        <f aca="false">IF(OR(P96&lt;&gt;"OK",K96="",N(Rules!$B$8)=0),"",IF(K96&lt;=-Rules!$B$8,"STOP","OK"))</f>
        <v/>
      </c>
      <c r="M96" s="26" t="str">
        <f aca="false">IF(P96&lt;&gt;"OK","",MAX(IF(COUNT(M$8:M95)=0,N(Rules!$B$5),INDEX(M$8:M95,MATCH(9.99E+307,M$8:M95)))+N(C96),G96))</f>
        <v/>
      </c>
      <c r="N96" s="27" t="str">
        <f aca="false">IF(P96&lt;&gt;"OK","",IF(N(M96)&lt;=0,"",MAX(0,1-G96/M96)))</f>
        <v/>
      </c>
      <c r="O96" s="33" t="str">
        <f aca="false">IF(P96&lt;&gt;"OK","",IF(OR(N(Rules!$B$11)=0,N(N96)&lt;Rules!$B$11),1,IF(OR(Rules!$B$12="",N(Rules!$B$12)&lt;0,N(Rules!$B$12)&gt;1),1,Rules!$B$12)))</f>
        <v/>
      </c>
      <c r="P96" s="28" t="str">
        <f aca="false">IF(COUNTA(A96:E96)=0,"",IF(NOT(ISNUMBER(A96)),"Add a date",IF(NOT(ISNUMBER(B96)),"Add P/L (0 if flat)",IF(AND(C96&lt;&gt;"",NOT(ISNUMBER(C96))),"Deposit must be a number",IF(N(Rules!$B$5)&lt;=0,"Set account size on Rules",IF(A96&lt;=MAX(A$8:A95),"Date must be after the rows above","OK"))))))</f>
        <v/>
      </c>
      <c r="Q96" s="28" t="str">
        <f aca="false">IF(P96&lt;&gt;"OK","",COUNTIF(P$8:P96,"OK"))</f>
        <v/>
      </c>
    </row>
    <row r="97" customFormat="false" ht="15" hidden="false" customHeight="false" outlineLevel="0" collapsed="false">
      <c r="A97" s="29"/>
      <c r="B97" s="32"/>
      <c r="C97" s="32"/>
      <c r="D97" s="15"/>
      <c r="E97" s="15"/>
      <c r="F97" s="26" t="str">
        <f aca="false">IF(P97&lt;&gt;"OK","",IF(COUNT(G$8:G96)=0,N(Rules!$B$5),INDEX(G$8:G96,MATCH(9.99E+307,G$8:G96))))</f>
        <v/>
      </c>
      <c r="G97" s="26" t="str">
        <f aca="false">IF(P97&lt;&gt;"OK","",F97+B97+N(C97))</f>
        <v/>
      </c>
      <c r="H97" s="27" t="str">
        <f aca="false">IF(OR(P97&lt;&gt;"OK",N(F97)&lt;=0),"",B97/F97)</f>
        <v/>
      </c>
      <c r="I97" s="28" t="str">
        <f aca="false">IF(OR(H97="",N(Rules!$B$7)=0),"",IF(H97&lt;=-Rules!$B$7,"STOP","OK"))</f>
        <v/>
      </c>
      <c r="J97" s="26" t="str">
        <f aca="false">IF(P97&lt;&gt;"OK","",SUMIFS(B$8:B97,A$8:A97,"&gt;"&amp;(A97-7),P$8:P97,"OK"))</f>
        <v/>
      </c>
      <c r="K97" s="27" t="str">
        <f aca="false">IF(P97&lt;&gt;"OK","",IF(G97-J97-SUMIFS(C$8:C97,A$8:A97,"&gt;"&amp;(A97-7),P$8:P97,"OK")&lt;=0,"",J97/(G97-J97-SUMIFS(C$8:C97,A$8:A97,"&gt;"&amp;(A97-7),P$8:P97,"OK"))))</f>
        <v/>
      </c>
      <c r="L97" s="28" t="str">
        <f aca="false">IF(OR(P97&lt;&gt;"OK",K97="",N(Rules!$B$8)=0),"",IF(K97&lt;=-Rules!$B$8,"STOP","OK"))</f>
        <v/>
      </c>
      <c r="M97" s="26" t="str">
        <f aca="false">IF(P97&lt;&gt;"OK","",MAX(IF(COUNT(M$8:M96)=0,N(Rules!$B$5),INDEX(M$8:M96,MATCH(9.99E+307,M$8:M96)))+N(C97),G97))</f>
        <v/>
      </c>
      <c r="N97" s="27" t="str">
        <f aca="false">IF(P97&lt;&gt;"OK","",IF(N(M97)&lt;=0,"",MAX(0,1-G97/M97)))</f>
        <v/>
      </c>
      <c r="O97" s="33" t="str">
        <f aca="false">IF(P97&lt;&gt;"OK","",IF(OR(N(Rules!$B$11)=0,N(N97)&lt;Rules!$B$11),1,IF(OR(Rules!$B$12="",N(Rules!$B$12)&lt;0,N(Rules!$B$12)&gt;1),1,Rules!$B$12)))</f>
        <v/>
      </c>
      <c r="P97" s="28" t="str">
        <f aca="false">IF(COUNTA(A97:E97)=0,"",IF(NOT(ISNUMBER(A97)),"Add a date",IF(NOT(ISNUMBER(B97)),"Add P/L (0 if flat)",IF(AND(C97&lt;&gt;"",NOT(ISNUMBER(C97))),"Deposit must be a number",IF(N(Rules!$B$5)&lt;=0,"Set account size on Rules",IF(A97&lt;=MAX(A$8:A96),"Date must be after the rows above","OK"))))))</f>
        <v/>
      </c>
      <c r="Q97" s="28" t="str">
        <f aca="false">IF(P97&lt;&gt;"OK","",COUNTIF(P$8:P97,"OK"))</f>
        <v/>
      </c>
    </row>
    <row r="98" customFormat="false" ht="15" hidden="false" customHeight="false" outlineLevel="0" collapsed="false">
      <c r="A98" s="29"/>
      <c r="B98" s="32"/>
      <c r="C98" s="32"/>
      <c r="D98" s="15"/>
      <c r="E98" s="15"/>
      <c r="F98" s="26" t="str">
        <f aca="false">IF(P98&lt;&gt;"OK","",IF(COUNT(G$8:G97)=0,N(Rules!$B$5),INDEX(G$8:G97,MATCH(9.99E+307,G$8:G97))))</f>
        <v/>
      </c>
      <c r="G98" s="26" t="str">
        <f aca="false">IF(P98&lt;&gt;"OK","",F98+B98+N(C98))</f>
        <v/>
      </c>
      <c r="H98" s="27" t="str">
        <f aca="false">IF(OR(P98&lt;&gt;"OK",N(F98)&lt;=0),"",B98/F98)</f>
        <v/>
      </c>
      <c r="I98" s="28" t="str">
        <f aca="false">IF(OR(H98="",N(Rules!$B$7)=0),"",IF(H98&lt;=-Rules!$B$7,"STOP","OK"))</f>
        <v/>
      </c>
      <c r="J98" s="26" t="str">
        <f aca="false">IF(P98&lt;&gt;"OK","",SUMIFS(B$8:B98,A$8:A98,"&gt;"&amp;(A98-7),P$8:P98,"OK"))</f>
        <v/>
      </c>
      <c r="K98" s="27" t="str">
        <f aca="false">IF(P98&lt;&gt;"OK","",IF(G98-J98-SUMIFS(C$8:C98,A$8:A98,"&gt;"&amp;(A98-7),P$8:P98,"OK")&lt;=0,"",J98/(G98-J98-SUMIFS(C$8:C98,A$8:A98,"&gt;"&amp;(A98-7),P$8:P98,"OK"))))</f>
        <v/>
      </c>
      <c r="L98" s="28" t="str">
        <f aca="false">IF(OR(P98&lt;&gt;"OK",K98="",N(Rules!$B$8)=0),"",IF(K98&lt;=-Rules!$B$8,"STOP","OK"))</f>
        <v/>
      </c>
      <c r="M98" s="26" t="str">
        <f aca="false">IF(P98&lt;&gt;"OK","",MAX(IF(COUNT(M$8:M97)=0,N(Rules!$B$5),INDEX(M$8:M97,MATCH(9.99E+307,M$8:M97)))+N(C98),G98))</f>
        <v/>
      </c>
      <c r="N98" s="27" t="str">
        <f aca="false">IF(P98&lt;&gt;"OK","",IF(N(M98)&lt;=0,"",MAX(0,1-G98/M98)))</f>
        <v/>
      </c>
      <c r="O98" s="33" t="str">
        <f aca="false">IF(P98&lt;&gt;"OK","",IF(OR(N(Rules!$B$11)=0,N(N98)&lt;Rules!$B$11),1,IF(OR(Rules!$B$12="",N(Rules!$B$12)&lt;0,N(Rules!$B$12)&gt;1),1,Rules!$B$12)))</f>
        <v/>
      </c>
      <c r="P98" s="28" t="str">
        <f aca="false">IF(COUNTA(A98:E98)=0,"",IF(NOT(ISNUMBER(A98)),"Add a date",IF(NOT(ISNUMBER(B98)),"Add P/L (0 if flat)",IF(AND(C98&lt;&gt;"",NOT(ISNUMBER(C98))),"Deposit must be a number",IF(N(Rules!$B$5)&lt;=0,"Set account size on Rules",IF(A98&lt;=MAX(A$8:A97),"Date must be after the rows above","OK"))))))</f>
        <v/>
      </c>
      <c r="Q98" s="28" t="str">
        <f aca="false">IF(P98&lt;&gt;"OK","",COUNTIF(P$8:P98,"OK"))</f>
        <v/>
      </c>
    </row>
    <row r="99" customFormat="false" ht="15" hidden="false" customHeight="false" outlineLevel="0" collapsed="false">
      <c r="A99" s="29"/>
      <c r="B99" s="32"/>
      <c r="C99" s="32"/>
      <c r="D99" s="15"/>
      <c r="E99" s="15"/>
      <c r="F99" s="26" t="str">
        <f aca="false">IF(P99&lt;&gt;"OK","",IF(COUNT(G$8:G98)=0,N(Rules!$B$5),INDEX(G$8:G98,MATCH(9.99E+307,G$8:G98))))</f>
        <v/>
      </c>
      <c r="G99" s="26" t="str">
        <f aca="false">IF(P99&lt;&gt;"OK","",F99+B99+N(C99))</f>
        <v/>
      </c>
      <c r="H99" s="27" t="str">
        <f aca="false">IF(OR(P99&lt;&gt;"OK",N(F99)&lt;=0),"",B99/F99)</f>
        <v/>
      </c>
      <c r="I99" s="28" t="str">
        <f aca="false">IF(OR(H99="",N(Rules!$B$7)=0),"",IF(H99&lt;=-Rules!$B$7,"STOP","OK"))</f>
        <v/>
      </c>
      <c r="J99" s="26" t="str">
        <f aca="false">IF(P99&lt;&gt;"OK","",SUMIFS(B$8:B99,A$8:A99,"&gt;"&amp;(A99-7),P$8:P99,"OK"))</f>
        <v/>
      </c>
      <c r="K99" s="27" t="str">
        <f aca="false">IF(P99&lt;&gt;"OK","",IF(G99-J99-SUMIFS(C$8:C99,A$8:A99,"&gt;"&amp;(A99-7),P$8:P99,"OK")&lt;=0,"",J99/(G99-J99-SUMIFS(C$8:C99,A$8:A99,"&gt;"&amp;(A99-7),P$8:P99,"OK"))))</f>
        <v/>
      </c>
      <c r="L99" s="28" t="str">
        <f aca="false">IF(OR(P99&lt;&gt;"OK",K99="",N(Rules!$B$8)=0),"",IF(K99&lt;=-Rules!$B$8,"STOP","OK"))</f>
        <v/>
      </c>
      <c r="M99" s="26" t="str">
        <f aca="false">IF(P99&lt;&gt;"OK","",MAX(IF(COUNT(M$8:M98)=0,N(Rules!$B$5),INDEX(M$8:M98,MATCH(9.99E+307,M$8:M98)))+N(C99),G99))</f>
        <v/>
      </c>
      <c r="N99" s="27" t="str">
        <f aca="false">IF(P99&lt;&gt;"OK","",IF(N(M99)&lt;=0,"",MAX(0,1-G99/M99)))</f>
        <v/>
      </c>
      <c r="O99" s="33" t="str">
        <f aca="false">IF(P99&lt;&gt;"OK","",IF(OR(N(Rules!$B$11)=0,N(N99)&lt;Rules!$B$11),1,IF(OR(Rules!$B$12="",N(Rules!$B$12)&lt;0,N(Rules!$B$12)&gt;1),1,Rules!$B$12)))</f>
        <v/>
      </c>
      <c r="P99" s="28" t="str">
        <f aca="false">IF(COUNTA(A99:E99)=0,"",IF(NOT(ISNUMBER(A99)),"Add a date",IF(NOT(ISNUMBER(B99)),"Add P/L (0 if flat)",IF(AND(C99&lt;&gt;"",NOT(ISNUMBER(C99))),"Deposit must be a number",IF(N(Rules!$B$5)&lt;=0,"Set account size on Rules",IF(A99&lt;=MAX(A$8:A98),"Date must be after the rows above","OK"))))))</f>
        <v/>
      </c>
      <c r="Q99" s="28" t="str">
        <f aca="false">IF(P99&lt;&gt;"OK","",COUNTIF(P$8:P99,"OK"))</f>
        <v/>
      </c>
    </row>
    <row r="100" customFormat="false" ht="15" hidden="false" customHeight="false" outlineLevel="0" collapsed="false">
      <c r="A100" s="29"/>
      <c r="B100" s="32"/>
      <c r="C100" s="32"/>
      <c r="D100" s="15"/>
      <c r="E100" s="15"/>
      <c r="F100" s="26" t="str">
        <f aca="false">IF(P100&lt;&gt;"OK","",IF(COUNT(G$8:G99)=0,N(Rules!$B$5),INDEX(G$8:G99,MATCH(9.99E+307,G$8:G99))))</f>
        <v/>
      </c>
      <c r="G100" s="26" t="str">
        <f aca="false">IF(P100&lt;&gt;"OK","",F100+B100+N(C100))</f>
        <v/>
      </c>
      <c r="H100" s="27" t="str">
        <f aca="false">IF(OR(P100&lt;&gt;"OK",N(F100)&lt;=0),"",B100/F100)</f>
        <v/>
      </c>
      <c r="I100" s="28" t="str">
        <f aca="false">IF(OR(H100="",N(Rules!$B$7)=0),"",IF(H100&lt;=-Rules!$B$7,"STOP","OK"))</f>
        <v/>
      </c>
      <c r="J100" s="26" t="str">
        <f aca="false">IF(P100&lt;&gt;"OK","",SUMIFS(B$8:B100,A$8:A100,"&gt;"&amp;(A100-7),P$8:P100,"OK"))</f>
        <v/>
      </c>
      <c r="K100" s="27" t="str">
        <f aca="false">IF(P100&lt;&gt;"OK","",IF(G100-J100-SUMIFS(C$8:C100,A$8:A100,"&gt;"&amp;(A100-7),P$8:P100,"OK")&lt;=0,"",J100/(G100-J100-SUMIFS(C$8:C100,A$8:A100,"&gt;"&amp;(A100-7),P$8:P100,"OK"))))</f>
        <v/>
      </c>
      <c r="L100" s="28" t="str">
        <f aca="false">IF(OR(P100&lt;&gt;"OK",K100="",N(Rules!$B$8)=0),"",IF(K100&lt;=-Rules!$B$8,"STOP","OK"))</f>
        <v/>
      </c>
      <c r="M100" s="26" t="str">
        <f aca="false">IF(P100&lt;&gt;"OK","",MAX(IF(COUNT(M$8:M99)=0,N(Rules!$B$5),INDEX(M$8:M99,MATCH(9.99E+307,M$8:M99)))+N(C100),G100))</f>
        <v/>
      </c>
      <c r="N100" s="27" t="str">
        <f aca="false">IF(P100&lt;&gt;"OK","",IF(N(M100)&lt;=0,"",MAX(0,1-G100/M100)))</f>
        <v/>
      </c>
      <c r="O100" s="33" t="str">
        <f aca="false">IF(P100&lt;&gt;"OK","",IF(OR(N(Rules!$B$11)=0,N(N100)&lt;Rules!$B$11),1,IF(OR(Rules!$B$12="",N(Rules!$B$12)&lt;0,N(Rules!$B$12)&gt;1),1,Rules!$B$12)))</f>
        <v/>
      </c>
      <c r="P100" s="28" t="str">
        <f aca="false">IF(COUNTA(A100:E100)=0,"",IF(NOT(ISNUMBER(A100)),"Add a date",IF(NOT(ISNUMBER(B100)),"Add P/L (0 if flat)",IF(AND(C100&lt;&gt;"",NOT(ISNUMBER(C100))),"Deposit must be a number",IF(N(Rules!$B$5)&lt;=0,"Set account size on Rules",IF(A100&lt;=MAX(A$8:A99),"Date must be after the rows above","OK"))))))</f>
        <v/>
      </c>
      <c r="Q100" s="28" t="str">
        <f aca="false">IF(P100&lt;&gt;"OK","",COUNTIF(P$8:P100,"OK"))</f>
        <v/>
      </c>
    </row>
    <row r="101" customFormat="false" ht="15" hidden="false" customHeight="false" outlineLevel="0" collapsed="false">
      <c r="A101" s="29"/>
      <c r="B101" s="32"/>
      <c r="C101" s="32"/>
      <c r="D101" s="15"/>
      <c r="E101" s="15"/>
      <c r="F101" s="26" t="str">
        <f aca="false">IF(P101&lt;&gt;"OK","",IF(COUNT(G$8:G100)=0,N(Rules!$B$5),INDEX(G$8:G100,MATCH(9.99E+307,G$8:G100))))</f>
        <v/>
      </c>
      <c r="G101" s="26" t="str">
        <f aca="false">IF(P101&lt;&gt;"OK","",F101+B101+N(C101))</f>
        <v/>
      </c>
      <c r="H101" s="27" t="str">
        <f aca="false">IF(OR(P101&lt;&gt;"OK",N(F101)&lt;=0),"",B101/F101)</f>
        <v/>
      </c>
      <c r="I101" s="28" t="str">
        <f aca="false">IF(OR(H101="",N(Rules!$B$7)=0),"",IF(H101&lt;=-Rules!$B$7,"STOP","OK"))</f>
        <v/>
      </c>
      <c r="J101" s="26" t="str">
        <f aca="false">IF(P101&lt;&gt;"OK","",SUMIFS(B$8:B101,A$8:A101,"&gt;"&amp;(A101-7),P$8:P101,"OK"))</f>
        <v/>
      </c>
      <c r="K101" s="27" t="str">
        <f aca="false">IF(P101&lt;&gt;"OK","",IF(G101-J101-SUMIFS(C$8:C101,A$8:A101,"&gt;"&amp;(A101-7),P$8:P101,"OK")&lt;=0,"",J101/(G101-J101-SUMIFS(C$8:C101,A$8:A101,"&gt;"&amp;(A101-7),P$8:P101,"OK"))))</f>
        <v/>
      </c>
      <c r="L101" s="28" t="str">
        <f aca="false">IF(OR(P101&lt;&gt;"OK",K101="",N(Rules!$B$8)=0),"",IF(K101&lt;=-Rules!$B$8,"STOP","OK"))</f>
        <v/>
      </c>
      <c r="M101" s="26" t="str">
        <f aca="false">IF(P101&lt;&gt;"OK","",MAX(IF(COUNT(M$8:M100)=0,N(Rules!$B$5),INDEX(M$8:M100,MATCH(9.99E+307,M$8:M100)))+N(C101),G101))</f>
        <v/>
      </c>
      <c r="N101" s="27" t="str">
        <f aca="false">IF(P101&lt;&gt;"OK","",IF(N(M101)&lt;=0,"",MAX(0,1-G101/M101)))</f>
        <v/>
      </c>
      <c r="O101" s="33" t="str">
        <f aca="false">IF(P101&lt;&gt;"OK","",IF(OR(N(Rules!$B$11)=0,N(N101)&lt;Rules!$B$11),1,IF(OR(Rules!$B$12="",N(Rules!$B$12)&lt;0,N(Rules!$B$12)&gt;1),1,Rules!$B$12)))</f>
        <v/>
      </c>
      <c r="P101" s="28" t="str">
        <f aca="false">IF(COUNTA(A101:E101)=0,"",IF(NOT(ISNUMBER(A101)),"Add a date",IF(NOT(ISNUMBER(B101)),"Add P/L (0 if flat)",IF(AND(C101&lt;&gt;"",NOT(ISNUMBER(C101))),"Deposit must be a number",IF(N(Rules!$B$5)&lt;=0,"Set account size on Rules",IF(A101&lt;=MAX(A$8:A100),"Date must be after the rows above","OK"))))))</f>
        <v/>
      </c>
      <c r="Q101" s="28" t="str">
        <f aca="false">IF(P101&lt;&gt;"OK","",COUNTIF(P$8:P101,"OK"))</f>
        <v/>
      </c>
    </row>
    <row r="102" customFormat="false" ht="15" hidden="false" customHeight="false" outlineLevel="0" collapsed="false">
      <c r="A102" s="29"/>
      <c r="B102" s="32"/>
      <c r="C102" s="32"/>
      <c r="D102" s="15"/>
      <c r="E102" s="15"/>
      <c r="F102" s="26" t="str">
        <f aca="false">IF(P102&lt;&gt;"OK","",IF(COUNT(G$8:G101)=0,N(Rules!$B$5),INDEX(G$8:G101,MATCH(9.99E+307,G$8:G101))))</f>
        <v/>
      </c>
      <c r="G102" s="26" t="str">
        <f aca="false">IF(P102&lt;&gt;"OK","",F102+B102+N(C102))</f>
        <v/>
      </c>
      <c r="H102" s="27" t="str">
        <f aca="false">IF(OR(P102&lt;&gt;"OK",N(F102)&lt;=0),"",B102/F102)</f>
        <v/>
      </c>
      <c r="I102" s="28" t="str">
        <f aca="false">IF(OR(H102="",N(Rules!$B$7)=0),"",IF(H102&lt;=-Rules!$B$7,"STOP","OK"))</f>
        <v/>
      </c>
      <c r="J102" s="26" t="str">
        <f aca="false">IF(P102&lt;&gt;"OK","",SUMIFS(B$8:B102,A$8:A102,"&gt;"&amp;(A102-7),P$8:P102,"OK"))</f>
        <v/>
      </c>
      <c r="K102" s="27" t="str">
        <f aca="false">IF(P102&lt;&gt;"OK","",IF(G102-J102-SUMIFS(C$8:C102,A$8:A102,"&gt;"&amp;(A102-7),P$8:P102,"OK")&lt;=0,"",J102/(G102-J102-SUMIFS(C$8:C102,A$8:A102,"&gt;"&amp;(A102-7),P$8:P102,"OK"))))</f>
        <v/>
      </c>
      <c r="L102" s="28" t="str">
        <f aca="false">IF(OR(P102&lt;&gt;"OK",K102="",N(Rules!$B$8)=0),"",IF(K102&lt;=-Rules!$B$8,"STOP","OK"))</f>
        <v/>
      </c>
      <c r="M102" s="26" t="str">
        <f aca="false">IF(P102&lt;&gt;"OK","",MAX(IF(COUNT(M$8:M101)=0,N(Rules!$B$5),INDEX(M$8:M101,MATCH(9.99E+307,M$8:M101)))+N(C102),G102))</f>
        <v/>
      </c>
      <c r="N102" s="27" t="str">
        <f aca="false">IF(P102&lt;&gt;"OK","",IF(N(M102)&lt;=0,"",MAX(0,1-G102/M102)))</f>
        <v/>
      </c>
      <c r="O102" s="33" t="str">
        <f aca="false">IF(P102&lt;&gt;"OK","",IF(OR(N(Rules!$B$11)=0,N(N102)&lt;Rules!$B$11),1,IF(OR(Rules!$B$12="",N(Rules!$B$12)&lt;0,N(Rules!$B$12)&gt;1),1,Rules!$B$12)))</f>
        <v/>
      </c>
      <c r="P102" s="28" t="str">
        <f aca="false">IF(COUNTA(A102:E102)=0,"",IF(NOT(ISNUMBER(A102)),"Add a date",IF(NOT(ISNUMBER(B102)),"Add P/L (0 if flat)",IF(AND(C102&lt;&gt;"",NOT(ISNUMBER(C102))),"Deposit must be a number",IF(N(Rules!$B$5)&lt;=0,"Set account size on Rules",IF(A102&lt;=MAX(A$8:A101),"Date must be after the rows above","OK"))))))</f>
        <v/>
      </c>
      <c r="Q102" s="28" t="str">
        <f aca="false">IF(P102&lt;&gt;"OK","",COUNTIF(P$8:P102,"OK"))</f>
        <v/>
      </c>
    </row>
    <row r="103" customFormat="false" ht="15" hidden="false" customHeight="false" outlineLevel="0" collapsed="false">
      <c r="A103" s="29"/>
      <c r="B103" s="32"/>
      <c r="C103" s="32"/>
      <c r="D103" s="15"/>
      <c r="E103" s="15"/>
      <c r="F103" s="26" t="str">
        <f aca="false">IF(P103&lt;&gt;"OK","",IF(COUNT(G$8:G102)=0,N(Rules!$B$5),INDEX(G$8:G102,MATCH(9.99E+307,G$8:G102))))</f>
        <v/>
      </c>
      <c r="G103" s="26" t="str">
        <f aca="false">IF(P103&lt;&gt;"OK","",F103+B103+N(C103))</f>
        <v/>
      </c>
      <c r="H103" s="27" t="str">
        <f aca="false">IF(OR(P103&lt;&gt;"OK",N(F103)&lt;=0),"",B103/F103)</f>
        <v/>
      </c>
      <c r="I103" s="28" t="str">
        <f aca="false">IF(OR(H103="",N(Rules!$B$7)=0),"",IF(H103&lt;=-Rules!$B$7,"STOP","OK"))</f>
        <v/>
      </c>
      <c r="J103" s="26" t="str">
        <f aca="false">IF(P103&lt;&gt;"OK","",SUMIFS(B$8:B103,A$8:A103,"&gt;"&amp;(A103-7),P$8:P103,"OK"))</f>
        <v/>
      </c>
      <c r="K103" s="27" t="str">
        <f aca="false">IF(P103&lt;&gt;"OK","",IF(G103-J103-SUMIFS(C$8:C103,A$8:A103,"&gt;"&amp;(A103-7),P$8:P103,"OK")&lt;=0,"",J103/(G103-J103-SUMIFS(C$8:C103,A$8:A103,"&gt;"&amp;(A103-7),P$8:P103,"OK"))))</f>
        <v/>
      </c>
      <c r="L103" s="28" t="str">
        <f aca="false">IF(OR(P103&lt;&gt;"OK",K103="",N(Rules!$B$8)=0),"",IF(K103&lt;=-Rules!$B$8,"STOP","OK"))</f>
        <v/>
      </c>
      <c r="M103" s="26" t="str">
        <f aca="false">IF(P103&lt;&gt;"OK","",MAX(IF(COUNT(M$8:M102)=0,N(Rules!$B$5),INDEX(M$8:M102,MATCH(9.99E+307,M$8:M102)))+N(C103),G103))</f>
        <v/>
      </c>
      <c r="N103" s="27" t="str">
        <f aca="false">IF(P103&lt;&gt;"OK","",IF(N(M103)&lt;=0,"",MAX(0,1-G103/M103)))</f>
        <v/>
      </c>
      <c r="O103" s="33" t="str">
        <f aca="false">IF(P103&lt;&gt;"OK","",IF(OR(N(Rules!$B$11)=0,N(N103)&lt;Rules!$B$11),1,IF(OR(Rules!$B$12="",N(Rules!$B$12)&lt;0,N(Rules!$B$12)&gt;1),1,Rules!$B$12)))</f>
        <v/>
      </c>
      <c r="P103" s="28" t="str">
        <f aca="false">IF(COUNTA(A103:E103)=0,"",IF(NOT(ISNUMBER(A103)),"Add a date",IF(NOT(ISNUMBER(B103)),"Add P/L (0 if flat)",IF(AND(C103&lt;&gt;"",NOT(ISNUMBER(C103))),"Deposit must be a number",IF(N(Rules!$B$5)&lt;=0,"Set account size on Rules",IF(A103&lt;=MAX(A$8:A102),"Date must be after the rows above","OK"))))))</f>
        <v/>
      </c>
      <c r="Q103" s="28" t="str">
        <f aca="false">IF(P103&lt;&gt;"OK","",COUNTIF(P$8:P103,"OK"))</f>
        <v/>
      </c>
    </row>
    <row r="104" customFormat="false" ht="15" hidden="false" customHeight="false" outlineLevel="0" collapsed="false">
      <c r="A104" s="29"/>
      <c r="B104" s="32"/>
      <c r="C104" s="32"/>
      <c r="D104" s="15"/>
      <c r="E104" s="15"/>
      <c r="F104" s="26" t="str">
        <f aca="false">IF(P104&lt;&gt;"OK","",IF(COUNT(G$8:G103)=0,N(Rules!$B$5),INDEX(G$8:G103,MATCH(9.99E+307,G$8:G103))))</f>
        <v/>
      </c>
      <c r="G104" s="26" t="str">
        <f aca="false">IF(P104&lt;&gt;"OK","",F104+B104+N(C104))</f>
        <v/>
      </c>
      <c r="H104" s="27" t="str">
        <f aca="false">IF(OR(P104&lt;&gt;"OK",N(F104)&lt;=0),"",B104/F104)</f>
        <v/>
      </c>
      <c r="I104" s="28" t="str">
        <f aca="false">IF(OR(H104="",N(Rules!$B$7)=0),"",IF(H104&lt;=-Rules!$B$7,"STOP","OK"))</f>
        <v/>
      </c>
      <c r="J104" s="26" t="str">
        <f aca="false">IF(P104&lt;&gt;"OK","",SUMIFS(B$8:B104,A$8:A104,"&gt;"&amp;(A104-7),P$8:P104,"OK"))</f>
        <v/>
      </c>
      <c r="K104" s="27" t="str">
        <f aca="false">IF(P104&lt;&gt;"OK","",IF(G104-J104-SUMIFS(C$8:C104,A$8:A104,"&gt;"&amp;(A104-7),P$8:P104,"OK")&lt;=0,"",J104/(G104-J104-SUMIFS(C$8:C104,A$8:A104,"&gt;"&amp;(A104-7),P$8:P104,"OK"))))</f>
        <v/>
      </c>
      <c r="L104" s="28" t="str">
        <f aca="false">IF(OR(P104&lt;&gt;"OK",K104="",N(Rules!$B$8)=0),"",IF(K104&lt;=-Rules!$B$8,"STOP","OK"))</f>
        <v/>
      </c>
      <c r="M104" s="26" t="str">
        <f aca="false">IF(P104&lt;&gt;"OK","",MAX(IF(COUNT(M$8:M103)=0,N(Rules!$B$5),INDEX(M$8:M103,MATCH(9.99E+307,M$8:M103)))+N(C104),G104))</f>
        <v/>
      </c>
      <c r="N104" s="27" t="str">
        <f aca="false">IF(P104&lt;&gt;"OK","",IF(N(M104)&lt;=0,"",MAX(0,1-G104/M104)))</f>
        <v/>
      </c>
      <c r="O104" s="33" t="str">
        <f aca="false">IF(P104&lt;&gt;"OK","",IF(OR(N(Rules!$B$11)=0,N(N104)&lt;Rules!$B$11),1,IF(OR(Rules!$B$12="",N(Rules!$B$12)&lt;0,N(Rules!$B$12)&gt;1),1,Rules!$B$12)))</f>
        <v/>
      </c>
      <c r="P104" s="28" t="str">
        <f aca="false">IF(COUNTA(A104:E104)=0,"",IF(NOT(ISNUMBER(A104)),"Add a date",IF(NOT(ISNUMBER(B104)),"Add P/L (0 if flat)",IF(AND(C104&lt;&gt;"",NOT(ISNUMBER(C104))),"Deposit must be a number",IF(N(Rules!$B$5)&lt;=0,"Set account size on Rules",IF(A104&lt;=MAX(A$8:A103),"Date must be after the rows above","OK"))))))</f>
        <v/>
      </c>
      <c r="Q104" s="28" t="str">
        <f aca="false">IF(P104&lt;&gt;"OK","",COUNTIF(P$8:P104,"OK"))</f>
        <v/>
      </c>
    </row>
    <row r="105" customFormat="false" ht="15" hidden="false" customHeight="false" outlineLevel="0" collapsed="false">
      <c r="A105" s="29"/>
      <c r="B105" s="32"/>
      <c r="C105" s="32"/>
      <c r="D105" s="15"/>
      <c r="E105" s="15"/>
      <c r="F105" s="26" t="str">
        <f aca="false">IF(P105&lt;&gt;"OK","",IF(COUNT(G$8:G104)=0,N(Rules!$B$5),INDEX(G$8:G104,MATCH(9.99E+307,G$8:G104))))</f>
        <v/>
      </c>
      <c r="G105" s="26" t="str">
        <f aca="false">IF(P105&lt;&gt;"OK","",F105+B105+N(C105))</f>
        <v/>
      </c>
      <c r="H105" s="27" t="str">
        <f aca="false">IF(OR(P105&lt;&gt;"OK",N(F105)&lt;=0),"",B105/F105)</f>
        <v/>
      </c>
      <c r="I105" s="28" t="str">
        <f aca="false">IF(OR(H105="",N(Rules!$B$7)=0),"",IF(H105&lt;=-Rules!$B$7,"STOP","OK"))</f>
        <v/>
      </c>
      <c r="J105" s="26" t="str">
        <f aca="false">IF(P105&lt;&gt;"OK","",SUMIFS(B$8:B105,A$8:A105,"&gt;"&amp;(A105-7),P$8:P105,"OK"))</f>
        <v/>
      </c>
      <c r="K105" s="27" t="str">
        <f aca="false">IF(P105&lt;&gt;"OK","",IF(G105-J105-SUMIFS(C$8:C105,A$8:A105,"&gt;"&amp;(A105-7),P$8:P105,"OK")&lt;=0,"",J105/(G105-J105-SUMIFS(C$8:C105,A$8:A105,"&gt;"&amp;(A105-7),P$8:P105,"OK"))))</f>
        <v/>
      </c>
      <c r="L105" s="28" t="str">
        <f aca="false">IF(OR(P105&lt;&gt;"OK",K105="",N(Rules!$B$8)=0),"",IF(K105&lt;=-Rules!$B$8,"STOP","OK"))</f>
        <v/>
      </c>
      <c r="M105" s="26" t="str">
        <f aca="false">IF(P105&lt;&gt;"OK","",MAX(IF(COUNT(M$8:M104)=0,N(Rules!$B$5),INDEX(M$8:M104,MATCH(9.99E+307,M$8:M104)))+N(C105),G105))</f>
        <v/>
      </c>
      <c r="N105" s="27" t="str">
        <f aca="false">IF(P105&lt;&gt;"OK","",IF(N(M105)&lt;=0,"",MAX(0,1-G105/M105)))</f>
        <v/>
      </c>
      <c r="O105" s="33" t="str">
        <f aca="false">IF(P105&lt;&gt;"OK","",IF(OR(N(Rules!$B$11)=0,N(N105)&lt;Rules!$B$11),1,IF(OR(Rules!$B$12="",N(Rules!$B$12)&lt;0,N(Rules!$B$12)&gt;1),1,Rules!$B$12)))</f>
        <v/>
      </c>
      <c r="P105" s="28" t="str">
        <f aca="false">IF(COUNTA(A105:E105)=0,"",IF(NOT(ISNUMBER(A105)),"Add a date",IF(NOT(ISNUMBER(B105)),"Add P/L (0 if flat)",IF(AND(C105&lt;&gt;"",NOT(ISNUMBER(C105))),"Deposit must be a number",IF(N(Rules!$B$5)&lt;=0,"Set account size on Rules",IF(A105&lt;=MAX(A$8:A104),"Date must be after the rows above","OK"))))))</f>
        <v/>
      </c>
      <c r="Q105" s="28" t="str">
        <f aca="false">IF(P105&lt;&gt;"OK","",COUNTIF(P$8:P105,"OK"))</f>
        <v/>
      </c>
    </row>
    <row r="106" customFormat="false" ht="15" hidden="false" customHeight="false" outlineLevel="0" collapsed="false">
      <c r="A106" s="29"/>
      <c r="B106" s="32"/>
      <c r="C106" s="32"/>
      <c r="D106" s="15"/>
      <c r="E106" s="15"/>
      <c r="F106" s="26" t="str">
        <f aca="false">IF(P106&lt;&gt;"OK","",IF(COUNT(G$8:G105)=0,N(Rules!$B$5),INDEX(G$8:G105,MATCH(9.99E+307,G$8:G105))))</f>
        <v/>
      </c>
      <c r="G106" s="26" t="str">
        <f aca="false">IF(P106&lt;&gt;"OK","",F106+B106+N(C106))</f>
        <v/>
      </c>
      <c r="H106" s="27" t="str">
        <f aca="false">IF(OR(P106&lt;&gt;"OK",N(F106)&lt;=0),"",B106/F106)</f>
        <v/>
      </c>
      <c r="I106" s="28" t="str">
        <f aca="false">IF(OR(H106="",N(Rules!$B$7)=0),"",IF(H106&lt;=-Rules!$B$7,"STOP","OK"))</f>
        <v/>
      </c>
      <c r="J106" s="26" t="str">
        <f aca="false">IF(P106&lt;&gt;"OK","",SUMIFS(B$8:B106,A$8:A106,"&gt;"&amp;(A106-7),P$8:P106,"OK"))</f>
        <v/>
      </c>
      <c r="K106" s="27" t="str">
        <f aca="false">IF(P106&lt;&gt;"OK","",IF(G106-J106-SUMIFS(C$8:C106,A$8:A106,"&gt;"&amp;(A106-7),P$8:P106,"OK")&lt;=0,"",J106/(G106-J106-SUMIFS(C$8:C106,A$8:A106,"&gt;"&amp;(A106-7),P$8:P106,"OK"))))</f>
        <v/>
      </c>
      <c r="L106" s="28" t="str">
        <f aca="false">IF(OR(P106&lt;&gt;"OK",K106="",N(Rules!$B$8)=0),"",IF(K106&lt;=-Rules!$B$8,"STOP","OK"))</f>
        <v/>
      </c>
      <c r="M106" s="26" t="str">
        <f aca="false">IF(P106&lt;&gt;"OK","",MAX(IF(COUNT(M$8:M105)=0,N(Rules!$B$5),INDEX(M$8:M105,MATCH(9.99E+307,M$8:M105)))+N(C106),G106))</f>
        <v/>
      </c>
      <c r="N106" s="27" t="str">
        <f aca="false">IF(P106&lt;&gt;"OK","",IF(N(M106)&lt;=0,"",MAX(0,1-G106/M106)))</f>
        <v/>
      </c>
      <c r="O106" s="33" t="str">
        <f aca="false">IF(P106&lt;&gt;"OK","",IF(OR(N(Rules!$B$11)=0,N(N106)&lt;Rules!$B$11),1,IF(OR(Rules!$B$12="",N(Rules!$B$12)&lt;0,N(Rules!$B$12)&gt;1),1,Rules!$B$12)))</f>
        <v/>
      </c>
      <c r="P106" s="28" t="str">
        <f aca="false">IF(COUNTA(A106:E106)=0,"",IF(NOT(ISNUMBER(A106)),"Add a date",IF(NOT(ISNUMBER(B106)),"Add P/L (0 if flat)",IF(AND(C106&lt;&gt;"",NOT(ISNUMBER(C106))),"Deposit must be a number",IF(N(Rules!$B$5)&lt;=0,"Set account size on Rules",IF(A106&lt;=MAX(A$8:A105),"Date must be after the rows above","OK"))))))</f>
        <v/>
      </c>
      <c r="Q106" s="28" t="str">
        <f aca="false">IF(P106&lt;&gt;"OK","",COUNTIF(P$8:P106,"OK"))</f>
        <v/>
      </c>
    </row>
    <row r="107" customFormat="false" ht="15" hidden="false" customHeight="false" outlineLevel="0" collapsed="false">
      <c r="A107" s="29"/>
      <c r="B107" s="32"/>
      <c r="C107" s="32"/>
      <c r="D107" s="15"/>
      <c r="E107" s="15"/>
      <c r="F107" s="26" t="str">
        <f aca="false">IF(P107&lt;&gt;"OK","",IF(COUNT(G$8:G106)=0,N(Rules!$B$5),INDEX(G$8:G106,MATCH(9.99E+307,G$8:G106))))</f>
        <v/>
      </c>
      <c r="G107" s="26" t="str">
        <f aca="false">IF(P107&lt;&gt;"OK","",F107+B107+N(C107))</f>
        <v/>
      </c>
      <c r="H107" s="27" t="str">
        <f aca="false">IF(OR(P107&lt;&gt;"OK",N(F107)&lt;=0),"",B107/F107)</f>
        <v/>
      </c>
      <c r="I107" s="28" t="str">
        <f aca="false">IF(OR(H107="",N(Rules!$B$7)=0),"",IF(H107&lt;=-Rules!$B$7,"STOP","OK"))</f>
        <v/>
      </c>
      <c r="J107" s="26" t="str">
        <f aca="false">IF(P107&lt;&gt;"OK","",SUMIFS(B$8:B107,A$8:A107,"&gt;"&amp;(A107-7),P$8:P107,"OK"))</f>
        <v/>
      </c>
      <c r="K107" s="27" t="str">
        <f aca="false">IF(P107&lt;&gt;"OK","",IF(G107-J107-SUMIFS(C$8:C107,A$8:A107,"&gt;"&amp;(A107-7),P$8:P107,"OK")&lt;=0,"",J107/(G107-J107-SUMIFS(C$8:C107,A$8:A107,"&gt;"&amp;(A107-7),P$8:P107,"OK"))))</f>
        <v/>
      </c>
      <c r="L107" s="28" t="str">
        <f aca="false">IF(OR(P107&lt;&gt;"OK",K107="",N(Rules!$B$8)=0),"",IF(K107&lt;=-Rules!$B$8,"STOP","OK"))</f>
        <v/>
      </c>
      <c r="M107" s="26" t="str">
        <f aca="false">IF(P107&lt;&gt;"OK","",MAX(IF(COUNT(M$8:M106)=0,N(Rules!$B$5),INDEX(M$8:M106,MATCH(9.99E+307,M$8:M106)))+N(C107),G107))</f>
        <v/>
      </c>
      <c r="N107" s="27" t="str">
        <f aca="false">IF(P107&lt;&gt;"OK","",IF(N(M107)&lt;=0,"",MAX(0,1-G107/M107)))</f>
        <v/>
      </c>
      <c r="O107" s="33" t="str">
        <f aca="false">IF(P107&lt;&gt;"OK","",IF(OR(N(Rules!$B$11)=0,N(N107)&lt;Rules!$B$11),1,IF(OR(Rules!$B$12="",N(Rules!$B$12)&lt;0,N(Rules!$B$12)&gt;1),1,Rules!$B$12)))</f>
        <v/>
      </c>
      <c r="P107" s="28" t="str">
        <f aca="false">IF(COUNTA(A107:E107)=0,"",IF(NOT(ISNUMBER(A107)),"Add a date",IF(NOT(ISNUMBER(B107)),"Add P/L (0 if flat)",IF(AND(C107&lt;&gt;"",NOT(ISNUMBER(C107))),"Deposit must be a number",IF(N(Rules!$B$5)&lt;=0,"Set account size on Rules",IF(A107&lt;=MAX(A$8:A106),"Date must be after the rows above","OK"))))))</f>
        <v/>
      </c>
      <c r="Q107" s="28" t="str">
        <f aca="false">IF(P107&lt;&gt;"OK","",COUNTIF(P$8:P107,"OK"))</f>
        <v/>
      </c>
    </row>
    <row r="108" customFormat="false" ht="15" hidden="false" customHeight="false" outlineLevel="0" collapsed="false">
      <c r="A108" s="29"/>
      <c r="B108" s="32"/>
      <c r="C108" s="32"/>
      <c r="D108" s="15"/>
      <c r="E108" s="15"/>
      <c r="F108" s="26" t="str">
        <f aca="false">IF(P108&lt;&gt;"OK","",IF(COUNT(G$8:G107)=0,N(Rules!$B$5),INDEX(G$8:G107,MATCH(9.99E+307,G$8:G107))))</f>
        <v/>
      </c>
      <c r="G108" s="26" t="str">
        <f aca="false">IF(P108&lt;&gt;"OK","",F108+B108+N(C108))</f>
        <v/>
      </c>
      <c r="H108" s="27" t="str">
        <f aca="false">IF(OR(P108&lt;&gt;"OK",N(F108)&lt;=0),"",B108/F108)</f>
        <v/>
      </c>
      <c r="I108" s="28" t="str">
        <f aca="false">IF(OR(H108="",N(Rules!$B$7)=0),"",IF(H108&lt;=-Rules!$B$7,"STOP","OK"))</f>
        <v/>
      </c>
      <c r="J108" s="26" t="str">
        <f aca="false">IF(P108&lt;&gt;"OK","",SUMIFS(B$8:B108,A$8:A108,"&gt;"&amp;(A108-7),P$8:P108,"OK"))</f>
        <v/>
      </c>
      <c r="K108" s="27" t="str">
        <f aca="false">IF(P108&lt;&gt;"OK","",IF(G108-J108-SUMIFS(C$8:C108,A$8:A108,"&gt;"&amp;(A108-7),P$8:P108,"OK")&lt;=0,"",J108/(G108-J108-SUMIFS(C$8:C108,A$8:A108,"&gt;"&amp;(A108-7),P$8:P108,"OK"))))</f>
        <v/>
      </c>
      <c r="L108" s="28" t="str">
        <f aca="false">IF(OR(P108&lt;&gt;"OK",K108="",N(Rules!$B$8)=0),"",IF(K108&lt;=-Rules!$B$8,"STOP","OK"))</f>
        <v/>
      </c>
      <c r="M108" s="26" t="str">
        <f aca="false">IF(P108&lt;&gt;"OK","",MAX(IF(COUNT(M$8:M107)=0,N(Rules!$B$5),INDEX(M$8:M107,MATCH(9.99E+307,M$8:M107)))+N(C108),G108))</f>
        <v/>
      </c>
      <c r="N108" s="27" t="str">
        <f aca="false">IF(P108&lt;&gt;"OK","",IF(N(M108)&lt;=0,"",MAX(0,1-G108/M108)))</f>
        <v/>
      </c>
      <c r="O108" s="33" t="str">
        <f aca="false">IF(P108&lt;&gt;"OK","",IF(OR(N(Rules!$B$11)=0,N(N108)&lt;Rules!$B$11),1,IF(OR(Rules!$B$12="",N(Rules!$B$12)&lt;0,N(Rules!$B$12)&gt;1),1,Rules!$B$12)))</f>
        <v/>
      </c>
      <c r="P108" s="28" t="str">
        <f aca="false">IF(COUNTA(A108:E108)=0,"",IF(NOT(ISNUMBER(A108)),"Add a date",IF(NOT(ISNUMBER(B108)),"Add P/L (0 if flat)",IF(AND(C108&lt;&gt;"",NOT(ISNUMBER(C108))),"Deposit must be a number",IF(N(Rules!$B$5)&lt;=0,"Set account size on Rules",IF(A108&lt;=MAX(A$8:A107),"Date must be after the rows above","OK"))))))</f>
        <v/>
      </c>
      <c r="Q108" s="28" t="str">
        <f aca="false">IF(P108&lt;&gt;"OK","",COUNTIF(P$8:P108,"OK"))</f>
        <v/>
      </c>
    </row>
    <row r="109" customFormat="false" ht="15" hidden="false" customHeight="false" outlineLevel="0" collapsed="false">
      <c r="A109" s="29"/>
      <c r="B109" s="32"/>
      <c r="C109" s="32"/>
      <c r="D109" s="15"/>
      <c r="E109" s="15"/>
      <c r="F109" s="26" t="str">
        <f aca="false">IF(P109&lt;&gt;"OK","",IF(COUNT(G$8:G108)=0,N(Rules!$B$5),INDEX(G$8:G108,MATCH(9.99E+307,G$8:G108))))</f>
        <v/>
      </c>
      <c r="G109" s="26" t="str">
        <f aca="false">IF(P109&lt;&gt;"OK","",F109+B109+N(C109))</f>
        <v/>
      </c>
      <c r="H109" s="27" t="str">
        <f aca="false">IF(OR(P109&lt;&gt;"OK",N(F109)&lt;=0),"",B109/F109)</f>
        <v/>
      </c>
      <c r="I109" s="28" t="str">
        <f aca="false">IF(OR(H109="",N(Rules!$B$7)=0),"",IF(H109&lt;=-Rules!$B$7,"STOP","OK"))</f>
        <v/>
      </c>
      <c r="J109" s="26" t="str">
        <f aca="false">IF(P109&lt;&gt;"OK","",SUMIFS(B$8:B109,A$8:A109,"&gt;"&amp;(A109-7),P$8:P109,"OK"))</f>
        <v/>
      </c>
      <c r="K109" s="27" t="str">
        <f aca="false">IF(P109&lt;&gt;"OK","",IF(G109-J109-SUMIFS(C$8:C109,A$8:A109,"&gt;"&amp;(A109-7),P$8:P109,"OK")&lt;=0,"",J109/(G109-J109-SUMIFS(C$8:C109,A$8:A109,"&gt;"&amp;(A109-7),P$8:P109,"OK"))))</f>
        <v/>
      </c>
      <c r="L109" s="28" t="str">
        <f aca="false">IF(OR(P109&lt;&gt;"OK",K109="",N(Rules!$B$8)=0),"",IF(K109&lt;=-Rules!$B$8,"STOP","OK"))</f>
        <v/>
      </c>
      <c r="M109" s="26" t="str">
        <f aca="false">IF(P109&lt;&gt;"OK","",MAX(IF(COUNT(M$8:M108)=0,N(Rules!$B$5),INDEX(M$8:M108,MATCH(9.99E+307,M$8:M108)))+N(C109),G109))</f>
        <v/>
      </c>
      <c r="N109" s="27" t="str">
        <f aca="false">IF(P109&lt;&gt;"OK","",IF(N(M109)&lt;=0,"",MAX(0,1-G109/M109)))</f>
        <v/>
      </c>
      <c r="O109" s="33" t="str">
        <f aca="false">IF(P109&lt;&gt;"OK","",IF(OR(N(Rules!$B$11)=0,N(N109)&lt;Rules!$B$11),1,IF(OR(Rules!$B$12="",N(Rules!$B$12)&lt;0,N(Rules!$B$12)&gt;1),1,Rules!$B$12)))</f>
        <v/>
      </c>
      <c r="P109" s="28" t="str">
        <f aca="false">IF(COUNTA(A109:E109)=0,"",IF(NOT(ISNUMBER(A109)),"Add a date",IF(NOT(ISNUMBER(B109)),"Add P/L (0 if flat)",IF(AND(C109&lt;&gt;"",NOT(ISNUMBER(C109))),"Deposit must be a number",IF(N(Rules!$B$5)&lt;=0,"Set account size on Rules",IF(A109&lt;=MAX(A$8:A108),"Date must be after the rows above","OK"))))))</f>
        <v/>
      </c>
      <c r="Q109" s="28" t="str">
        <f aca="false">IF(P109&lt;&gt;"OK","",COUNTIF(P$8:P109,"OK"))</f>
        <v/>
      </c>
    </row>
    <row r="110" customFormat="false" ht="15" hidden="false" customHeight="false" outlineLevel="0" collapsed="false">
      <c r="A110" s="29"/>
      <c r="B110" s="32"/>
      <c r="C110" s="32"/>
      <c r="D110" s="15"/>
      <c r="E110" s="15"/>
      <c r="F110" s="26" t="str">
        <f aca="false">IF(P110&lt;&gt;"OK","",IF(COUNT(G$8:G109)=0,N(Rules!$B$5),INDEX(G$8:G109,MATCH(9.99E+307,G$8:G109))))</f>
        <v/>
      </c>
      <c r="G110" s="26" t="str">
        <f aca="false">IF(P110&lt;&gt;"OK","",F110+B110+N(C110))</f>
        <v/>
      </c>
      <c r="H110" s="27" t="str">
        <f aca="false">IF(OR(P110&lt;&gt;"OK",N(F110)&lt;=0),"",B110/F110)</f>
        <v/>
      </c>
      <c r="I110" s="28" t="str">
        <f aca="false">IF(OR(H110="",N(Rules!$B$7)=0),"",IF(H110&lt;=-Rules!$B$7,"STOP","OK"))</f>
        <v/>
      </c>
      <c r="J110" s="26" t="str">
        <f aca="false">IF(P110&lt;&gt;"OK","",SUMIFS(B$8:B110,A$8:A110,"&gt;"&amp;(A110-7),P$8:P110,"OK"))</f>
        <v/>
      </c>
      <c r="K110" s="27" t="str">
        <f aca="false">IF(P110&lt;&gt;"OK","",IF(G110-J110-SUMIFS(C$8:C110,A$8:A110,"&gt;"&amp;(A110-7),P$8:P110,"OK")&lt;=0,"",J110/(G110-J110-SUMIFS(C$8:C110,A$8:A110,"&gt;"&amp;(A110-7),P$8:P110,"OK"))))</f>
        <v/>
      </c>
      <c r="L110" s="28" t="str">
        <f aca="false">IF(OR(P110&lt;&gt;"OK",K110="",N(Rules!$B$8)=0),"",IF(K110&lt;=-Rules!$B$8,"STOP","OK"))</f>
        <v/>
      </c>
      <c r="M110" s="26" t="str">
        <f aca="false">IF(P110&lt;&gt;"OK","",MAX(IF(COUNT(M$8:M109)=0,N(Rules!$B$5),INDEX(M$8:M109,MATCH(9.99E+307,M$8:M109)))+N(C110),G110))</f>
        <v/>
      </c>
      <c r="N110" s="27" t="str">
        <f aca="false">IF(P110&lt;&gt;"OK","",IF(N(M110)&lt;=0,"",MAX(0,1-G110/M110)))</f>
        <v/>
      </c>
      <c r="O110" s="33" t="str">
        <f aca="false">IF(P110&lt;&gt;"OK","",IF(OR(N(Rules!$B$11)=0,N(N110)&lt;Rules!$B$11),1,IF(OR(Rules!$B$12="",N(Rules!$B$12)&lt;0,N(Rules!$B$12)&gt;1),1,Rules!$B$12)))</f>
        <v/>
      </c>
      <c r="P110" s="28" t="str">
        <f aca="false">IF(COUNTA(A110:E110)=0,"",IF(NOT(ISNUMBER(A110)),"Add a date",IF(NOT(ISNUMBER(B110)),"Add P/L (0 if flat)",IF(AND(C110&lt;&gt;"",NOT(ISNUMBER(C110))),"Deposit must be a number",IF(N(Rules!$B$5)&lt;=0,"Set account size on Rules",IF(A110&lt;=MAX(A$8:A109),"Date must be after the rows above","OK"))))))</f>
        <v/>
      </c>
      <c r="Q110" s="28" t="str">
        <f aca="false">IF(P110&lt;&gt;"OK","",COUNTIF(P$8:P110,"OK"))</f>
        <v/>
      </c>
    </row>
    <row r="111" customFormat="false" ht="15" hidden="false" customHeight="false" outlineLevel="0" collapsed="false">
      <c r="A111" s="29"/>
      <c r="B111" s="32"/>
      <c r="C111" s="32"/>
      <c r="D111" s="15"/>
      <c r="E111" s="15"/>
      <c r="F111" s="26" t="str">
        <f aca="false">IF(P111&lt;&gt;"OK","",IF(COUNT(G$8:G110)=0,N(Rules!$B$5),INDEX(G$8:G110,MATCH(9.99E+307,G$8:G110))))</f>
        <v/>
      </c>
      <c r="G111" s="26" t="str">
        <f aca="false">IF(P111&lt;&gt;"OK","",F111+B111+N(C111))</f>
        <v/>
      </c>
      <c r="H111" s="27" t="str">
        <f aca="false">IF(OR(P111&lt;&gt;"OK",N(F111)&lt;=0),"",B111/F111)</f>
        <v/>
      </c>
      <c r="I111" s="28" t="str">
        <f aca="false">IF(OR(H111="",N(Rules!$B$7)=0),"",IF(H111&lt;=-Rules!$B$7,"STOP","OK"))</f>
        <v/>
      </c>
      <c r="J111" s="26" t="str">
        <f aca="false">IF(P111&lt;&gt;"OK","",SUMIFS(B$8:B111,A$8:A111,"&gt;"&amp;(A111-7),P$8:P111,"OK"))</f>
        <v/>
      </c>
      <c r="K111" s="27" t="str">
        <f aca="false">IF(P111&lt;&gt;"OK","",IF(G111-J111-SUMIFS(C$8:C111,A$8:A111,"&gt;"&amp;(A111-7),P$8:P111,"OK")&lt;=0,"",J111/(G111-J111-SUMIFS(C$8:C111,A$8:A111,"&gt;"&amp;(A111-7),P$8:P111,"OK"))))</f>
        <v/>
      </c>
      <c r="L111" s="28" t="str">
        <f aca="false">IF(OR(P111&lt;&gt;"OK",K111="",N(Rules!$B$8)=0),"",IF(K111&lt;=-Rules!$B$8,"STOP","OK"))</f>
        <v/>
      </c>
      <c r="M111" s="26" t="str">
        <f aca="false">IF(P111&lt;&gt;"OK","",MAX(IF(COUNT(M$8:M110)=0,N(Rules!$B$5),INDEX(M$8:M110,MATCH(9.99E+307,M$8:M110)))+N(C111),G111))</f>
        <v/>
      </c>
      <c r="N111" s="27" t="str">
        <f aca="false">IF(P111&lt;&gt;"OK","",IF(N(M111)&lt;=0,"",MAX(0,1-G111/M111)))</f>
        <v/>
      </c>
      <c r="O111" s="33" t="str">
        <f aca="false">IF(P111&lt;&gt;"OK","",IF(OR(N(Rules!$B$11)=0,N(N111)&lt;Rules!$B$11),1,IF(OR(Rules!$B$12="",N(Rules!$B$12)&lt;0,N(Rules!$B$12)&gt;1),1,Rules!$B$12)))</f>
        <v/>
      </c>
      <c r="P111" s="28" t="str">
        <f aca="false">IF(COUNTA(A111:E111)=0,"",IF(NOT(ISNUMBER(A111)),"Add a date",IF(NOT(ISNUMBER(B111)),"Add P/L (0 if flat)",IF(AND(C111&lt;&gt;"",NOT(ISNUMBER(C111))),"Deposit must be a number",IF(N(Rules!$B$5)&lt;=0,"Set account size on Rules",IF(A111&lt;=MAX(A$8:A110),"Date must be after the rows above","OK"))))))</f>
        <v/>
      </c>
      <c r="Q111" s="28" t="str">
        <f aca="false">IF(P111&lt;&gt;"OK","",COUNTIF(P$8:P111,"OK"))</f>
        <v/>
      </c>
    </row>
    <row r="112" customFormat="false" ht="15" hidden="false" customHeight="false" outlineLevel="0" collapsed="false">
      <c r="A112" s="29"/>
      <c r="B112" s="32"/>
      <c r="C112" s="32"/>
      <c r="D112" s="15"/>
      <c r="E112" s="15"/>
      <c r="F112" s="26" t="str">
        <f aca="false">IF(P112&lt;&gt;"OK","",IF(COUNT(G$8:G111)=0,N(Rules!$B$5),INDEX(G$8:G111,MATCH(9.99E+307,G$8:G111))))</f>
        <v/>
      </c>
      <c r="G112" s="26" t="str">
        <f aca="false">IF(P112&lt;&gt;"OK","",F112+B112+N(C112))</f>
        <v/>
      </c>
      <c r="H112" s="27" t="str">
        <f aca="false">IF(OR(P112&lt;&gt;"OK",N(F112)&lt;=0),"",B112/F112)</f>
        <v/>
      </c>
      <c r="I112" s="28" t="str">
        <f aca="false">IF(OR(H112="",N(Rules!$B$7)=0),"",IF(H112&lt;=-Rules!$B$7,"STOP","OK"))</f>
        <v/>
      </c>
      <c r="J112" s="26" t="str">
        <f aca="false">IF(P112&lt;&gt;"OK","",SUMIFS(B$8:B112,A$8:A112,"&gt;"&amp;(A112-7),P$8:P112,"OK"))</f>
        <v/>
      </c>
      <c r="K112" s="27" t="str">
        <f aca="false">IF(P112&lt;&gt;"OK","",IF(G112-J112-SUMIFS(C$8:C112,A$8:A112,"&gt;"&amp;(A112-7),P$8:P112,"OK")&lt;=0,"",J112/(G112-J112-SUMIFS(C$8:C112,A$8:A112,"&gt;"&amp;(A112-7),P$8:P112,"OK"))))</f>
        <v/>
      </c>
      <c r="L112" s="28" t="str">
        <f aca="false">IF(OR(P112&lt;&gt;"OK",K112="",N(Rules!$B$8)=0),"",IF(K112&lt;=-Rules!$B$8,"STOP","OK"))</f>
        <v/>
      </c>
      <c r="M112" s="26" t="str">
        <f aca="false">IF(P112&lt;&gt;"OK","",MAX(IF(COUNT(M$8:M111)=0,N(Rules!$B$5),INDEX(M$8:M111,MATCH(9.99E+307,M$8:M111)))+N(C112),G112))</f>
        <v/>
      </c>
      <c r="N112" s="27" t="str">
        <f aca="false">IF(P112&lt;&gt;"OK","",IF(N(M112)&lt;=0,"",MAX(0,1-G112/M112)))</f>
        <v/>
      </c>
      <c r="O112" s="33" t="str">
        <f aca="false">IF(P112&lt;&gt;"OK","",IF(OR(N(Rules!$B$11)=0,N(N112)&lt;Rules!$B$11),1,IF(OR(Rules!$B$12="",N(Rules!$B$12)&lt;0,N(Rules!$B$12)&gt;1),1,Rules!$B$12)))</f>
        <v/>
      </c>
      <c r="P112" s="28" t="str">
        <f aca="false">IF(COUNTA(A112:E112)=0,"",IF(NOT(ISNUMBER(A112)),"Add a date",IF(NOT(ISNUMBER(B112)),"Add P/L (0 if flat)",IF(AND(C112&lt;&gt;"",NOT(ISNUMBER(C112))),"Deposit must be a number",IF(N(Rules!$B$5)&lt;=0,"Set account size on Rules",IF(A112&lt;=MAX(A$8:A111),"Date must be after the rows above","OK"))))))</f>
        <v/>
      </c>
      <c r="Q112" s="28" t="str">
        <f aca="false">IF(P112&lt;&gt;"OK","",COUNTIF(P$8:P112,"OK"))</f>
        <v/>
      </c>
    </row>
    <row r="113" customFormat="false" ht="15" hidden="false" customHeight="false" outlineLevel="0" collapsed="false">
      <c r="A113" s="29"/>
      <c r="B113" s="32"/>
      <c r="C113" s="32"/>
      <c r="D113" s="15"/>
      <c r="E113" s="15"/>
      <c r="F113" s="26" t="str">
        <f aca="false">IF(P113&lt;&gt;"OK","",IF(COUNT(G$8:G112)=0,N(Rules!$B$5),INDEX(G$8:G112,MATCH(9.99E+307,G$8:G112))))</f>
        <v/>
      </c>
      <c r="G113" s="26" t="str">
        <f aca="false">IF(P113&lt;&gt;"OK","",F113+B113+N(C113))</f>
        <v/>
      </c>
      <c r="H113" s="27" t="str">
        <f aca="false">IF(OR(P113&lt;&gt;"OK",N(F113)&lt;=0),"",B113/F113)</f>
        <v/>
      </c>
      <c r="I113" s="28" t="str">
        <f aca="false">IF(OR(H113="",N(Rules!$B$7)=0),"",IF(H113&lt;=-Rules!$B$7,"STOP","OK"))</f>
        <v/>
      </c>
      <c r="J113" s="26" t="str">
        <f aca="false">IF(P113&lt;&gt;"OK","",SUMIFS(B$8:B113,A$8:A113,"&gt;"&amp;(A113-7),P$8:P113,"OK"))</f>
        <v/>
      </c>
      <c r="K113" s="27" t="str">
        <f aca="false">IF(P113&lt;&gt;"OK","",IF(G113-J113-SUMIFS(C$8:C113,A$8:A113,"&gt;"&amp;(A113-7),P$8:P113,"OK")&lt;=0,"",J113/(G113-J113-SUMIFS(C$8:C113,A$8:A113,"&gt;"&amp;(A113-7),P$8:P113,"OK"))))</f>
        <v/>
      </c>
      <c r="L113" s="28" t="str">
        <f aca="false">IF(OR(P113&lt;&gt;"OK",K113="",N(Rules!$B$8)=0),"",IF(K113&lt;=-Rules!$B$8,"STOP","OK"))</f>
        <v/>
      </c>
      <c r="M113" s="26" t="str">
        <f aca="false">IF(P113&lt;&gt;"OK","",MAX(IF(COUNT(M$8:M112)=0,N(Rules!$B$5),INDEX(M$8:M112,MATCH(9.99E+307,M$8:M112)))+N(C113),G113))</f>
        <v/>
      </c>
      <c r="N113" s="27" t="str">
        <f aca="false">IF(P113&lt;&gt;"OK","",IF(N(M113)&lt;=0,"",MAX(0,1-G113/M113)))</f>
        <v/>
      </c>
      <c r="O113" s="33" t="str">
        <f aca="false">IF(P113&lt;&gt;"OK","",IF(OR(N(Rules!$B$11)=0,N(N113)&lt;Rules!$B$11),1,IF(OR(Rules!$B$12="",N(Rules!$B$12)&lt;0,N(Rules!$B$12)&gt;1),1,Rules!$B$12)))</f>
        <v/>
      </c>
      <c r="P113" s="28" t="str">
        <f aca="false">IF(COUNTA(A113:E113)=0,"",IF(NOT(ISNUMBER(A113)),"Add a date",IF(NOT(ISNUMBER(B113)),"Add P/L (0 if flat)",IF(AND(C113&lt;&gt;"",NOT(ISNUMBER(C113))),"Deposit must be a number",IF(N(Rules!$B$5)&lt;=0,"Set account size on Rules",IF(A113&lt;=MAX(A$8:A112),"Date must be after the rows above","OK"))))))</f>
        <v/>
      </c>
      <c r="Q113" s="28" t="str">
        <f aca="false">IF(P113&lt;&gt;"OK","",COUNTIF(P$8:P113,"OK"))</f>
        <v/>
      </c>
    </row>
    <row r="114" customFormat="false" ht="15" hidden="false" customHeight="false" outlineLevel="0" collapsed="false">
      <c r="A114" s="29"/>
      <c r="B114" s="32"/>
      <c r="C114" s="32"/>
      <c r="D114" s="15"/>
      <c r="E114" s="15"/>
      <c r="F114" s="26" t="str">
        <f aca="false">IF(P114&lt;&gt;"OK","",IF(COUNT(G$8:G113)=0,N(Rules!$B$5),INDEX(G$8:G113,MATCH(9.99E+307,G$8:G113))))</f>
        <v/>
      </c>
      <c r="G114" s="26" t="str">
        <f aca="false">IF(P114&lt;&gt;"OK","",F114+B114+N(C114))</f>
        <v/>
      </c>
      <c r="H114" s="27" t="str">
        <f aca="false">IF(OR(P114&lt;&gt;"OK",N(F114)&lt;=0),"",B114/F114)</f>
        <v/>
      </c>
      <c r="I114" s="28" t="str">
        <f aca="false">IF(OR(H114="",N(Rules!$B$7)=0),"",IF(H114&lt;=-Rules!$B$7,"STOP","OK"))</f>
        <v/>
      </c>
      <c r="J114" s="26" t="str">
        <f aca="false">IF(P114&lt;&gt;"OK","",SUMIFS(B$8:B114,A$8:A114,"&gt;"&amp;(A114-7),P$8:P114,"OK"))</f>
        <v/>
      </c>
      <c r="K114" s="27" t="str">
        <f aca="false">IF(P114&lt;&gt;"OK","",IF(G114-J114-SUMIFS(C$8:C114,A$8:A114,"&gt;"&amp;(A114-7),P$8:P114,"OK")&lt;=0,"",J114/(G114-J114-SUMIFS(C$8:C114,A$8:A114,"&gt;"&amp;(A114-7),P$8:P114,"OK"))))</f>
        <v/>
      </c>
      <c r="L114" s="28" t="str">
        <f aca="false">IF(OR(P114&lt;&gt;"OK",K114="",N(Rules!$B$8)=0),"",IF(K114&lt;=-Rules!$B$8,"STOP","OK"))</f>
        <v/>
      </c>
      <c r="M114" s="26" t="str">
        <f aca="false">IF(P114&lt;&gt;"OK","",MAX(IF(COUNT(M$8:M113)=0,N(Rules!$B$5),INDEX(M$8:M113,MATCH(9.99E+307,M$8:M113)))+N(C114),G114))</f>
        <v/>
      </c>
      <c r="N114" s="27" t="str">
        <f aca="false">IF(P114&lt;&gt;"OK","",IF(N(M114)&lt;=0,"",MAX(0,1-G114/M114)))</f>
        <v/>
      </c>
      <c r="O114" s="33" t="str">
        <f aca="false">IF(P114&lt;&gt;"OK","",IF(OR(N(Rules!$B$11)=0,N(N114)&lt;Rules!$B$11),1,IF(OR(Rules!$B$12="",N(Rules!$B$12)&lt;0,N(Rules!$B$12)&gt;1),1,Rules!$B$12)))</f>
        <v/>
      </c>
      <c r="P114" s="28" t="str">
        <f aca="false">IF(COUNTA(A114:E114)=0,"",IF(NOT(ISNUMBER(A114)),"Add a date",IF(NOT(ISNUMBER(B114)),"Add P/L (0 if flat)",IF(AND(C114&lt;&gt;"",NOT(ISNUMBER(C114))),"Deposit must be a number",IF(N(Rules!$B$5)&lt;=0,"Set account size on Rules",IF(A114&lt;=MAX(A$8:A113),"Date must be after the rows above","OK"))))))</f>
        <v/>
      </c>
      <c r="Q114" s="28" t="str">
        <f aca="false">IF(P114&lt;&gt;"OK","",COUNTIF(P$8:P114,"OK"))</f>
        <v/>
      </c>
    </row>
    <row r="115" customFormat="false" ht="15" hidden="false" customHeight="false" outlineLevel="0" collapsed="false">
      <c r="A115" s="29"/>
      <c r="B115" s="32"/>
      <c r="C115" s="32"/>
      <c r="D115" s="15"/>
      <c r="E115" s="15"/>
      <c r="F115" s="26" t="str">
        <f aca="false">IF(P115&lt;&gt;"OK","",IF(COUNT(G$8:G114)=0,N(Rules!$B$5),INDEX(G$8:G114,MATCH(9.99E+307,G$8:G114))))</f>
        <v/>
      </c>
      <c r="G115" s="26" t="str">
        <f aca="false">IF(P115&lt;&gt;"OK","",F115+B115+N(C115))</f>
        <v/>
      </c>
      <c r="H115" s="27" t="str">
        <f aca="false">IF(OR(P115&lt;&gt;"OK",N(F115)&lt;=0),"",B115/F115)</f>
        <v/>
      </c>
      <c r="I115" s="28" t="str">
        <f aca="false">IF(OR(H115="",N(Rules!$B$7)=0),"",IF(H115&lt;=-Rules!$B$7,"STOP","OK"))</f>
        <v/>
      </c>
      <c r="J115" s="26" t="str">
        <f aca="false">IF(P115&lt;&gt;"OK","",SUMIFS(B$8:B115,A$8:A115,"&gt;"&amp;(A115-7),P$8:P115,"OK"))</f>
        <v/>
      </c>
      <c r="K115" s="27" t="str">
        <f aca="false">IF(P115&lt;&gt;"OK","",IF(G115-J115-SUMIFS(C$8:C115,A$8:A115,"&gt;"&amp;(A115-7),P$8:P115,"OK")&lt;=0,"",J115/(G115-J115-SUMIFS(C$8:C115,A$8:A115,"&gt;"&amp;(A115-7),P$8:P115,"OK"))))</f>
        <v/>
      </c>
      <c r="L115" s="28" t="str">
        <f aca="false">IF(OR(P115&lt;&gt;"OK",K115="",N(Rules!$B$8)=0),"",IF(K115&lt;=-Rules!$B$8,"STOP","OK"))</f>
        <v/>
      </c>
      <c r="M115" s="26" t="str">
        <f aca="false">IF(P115&lt;&gt;"OK","",MAX(IF(COUNT(M$8:M114)=0,N(Rules!$B$5),INDEX(M$8:M114,MATCH(9.99E+307,M$8:M114)))+N(C115),G115))</f>
        <v/>
      </c>
      <c r="N115" s="27" t="str">
        <f aca="false">IF(P115&lt;&gt;"OK","",IF(N(M115)&lt;=0,"",MAX(0,1-G115/M115)))</f>
        <v/>
      </c>
      <c r="O115" s="33" t="str">
        <f aca="false">IF(P115&lt;&gt;"OK","",IF(OR(N(Rules!$B$11)=0,N(N115)&lt;Rules!$B$11),1,IF(OR(Rules!$B$12="",N(Rules!$B$12)&lt;0,N(Rules!$B$12)&gt;1),1,Rules!$B$12)))</f>
        <v/>
      </c>
      <c r="P115" s="28" t="str">
        <f aca="false">IF(COUNTA(A115:E115)=0,"",IF(NOT(ISNUMBER(A115)),"Add a date",IF(NOT(ISNUMBER(B115)),"Add P/L (0 if flat)",IF(AND(C115&lt;&gt;"",NOT(ISNUMBER(C115))),"Deposit must be a number",IF(N(Rules!$B$5)&lt;=0,"Set account size on Rules",IF(A115&lt;=MAX(A$8:A114),"Date must be after the rows above","OK"))))))</f>
        <v/>
      </c>
      <c r="Q115" s="28" t="str">
        <f aca="false">IF(P115&lt;&gt;"OK","",COUNTIF(P$8:P115,"OK"))</f>
        <v/>
      </c>
    </row>
    <row r="116" customFormat="false" ht="15" hidden="false" customHeight="false" outlineLevel="0" collapsed="false">
      <c r="A116" s="29"/>
      <c r="B116" s="32"/>
      <c r="C116" s="32"/>
      <c r="D116" s="15"/>
      <c r="E116" s="15"/>
      <c r="F116" s="26" t="str">
        <f aca="false">IF(P116&lt;&gt;"OK","",IF(COUNT(G$8:G115)=0,N(Rules!$B$5),INDEX(G$8:G115,MATCH(9.99E+307,G$8:G115))))</f>
        <v/>
      </c>
      <c r="G116" s="26" t="str">
        <f aca="false">IF(P116&lt;&gt;"OK","",F116+B116+N(C116))</f>
        <v/>
      </c>
      <c r="H116" s="27" t="str">
        <f aca="false">IF(OR(P116&lt;&gt;"OK",N(F116)&lt;=0),"",B116/F116)</f>
        <v/>
      </c>
      <c r="I116" s="28" t="str">
        <f aca="false">IF(OR(H116="",N(Rules!$B$7)=0),"",IF(H116&lt;=-Rules!$B$7,"STOP","OK"))</f>
        <v/>
      </c>
      <c r="J116" s="26" t="str">
        <f aca="false">IF(P116&lt;&gt;"OK","",SUMIFS(B$8:B116,A$8:A116,"&gt;"&amp;(A116-7),P$8:P116,"OK"))</f>
        <v/>
      </c>
      <c r="K116" s="27" t="str">
        <f aca="false">IF(P116&lt;&gt;"OK","",IF(G116-J116-SUMIFS(C$8:C116,A$8:A116,"&gt;"&amp;(A116-7),P$8:P116,"OK")&lt;=0,"",J116/(G116-J116-SUMIFS(C$8:C116,A$8:A116,"&gt;"&amp;(A116-7),P$8:P116,"OK"))))</f>
        <v/>
      </c>
      <c r="L116" s="28" t="str">
        <f aca="false">IF(OR(P116&lt;&gt;"OK",K116="",N(Rules!$B$8)=0),"",IF(K116&lt;=-Rules!$B$8,"STOP","OK"))</f>
        <v/>
      </c>
      <c r="M116" s="26" t="str">
        <f aca="false">IF(P116&lt;&gt;"OK","",MAX(IF(COUNT(M$8:M115)=0,N(Rules!$B$5),INDEX(M$8:M115,MATCH(9.99E+307,M$8:M115)))+N(C116),G116))</f>
        <v/>
      </c>
      <c r="N116" s="27" t="str">
        <f aca="false">IF(P116&lt;&gt;"OK","",IF(N(M116)&lt;=0,"",MAX(0,1-G116/M116)))</f>
        <v/>
      </c>
      <c r="O116" s="33" t="str">
        <f aca="false">IF(P116&lt;&gt;"OK","",IF(OR(N(Rules!$B$11)=0,N(N116)&lt;Rules!$B$11),1,IF(OR(Rules!$B$12="",N(Rules!$B$12)&lt;0,N(Rules!$B$12)&gt;1),1,Rules!$B$12)))</f>
        <v/>
      </c>
      <c r="P116" s="28" t="str">
        <f aca="false">IF(COUNTA(A116:E116)=0,"",IF(NOT(ISNUMBER(A116)),"Add a date",IF(NOT(ISNUMBER(B116)),"Add P/L (0 if flat)",IF(AND(C116&lt;&gt;"",NOT(ISNUMBER(C116))),"Deposit must be a number",IF(N(Rules!$B$5)&lt;=0,"Set account size on Rules",IF(A116&lt;=MAX(A$8:A115),"Date must be after the rows above","OK"))))))</f>
        <v/>
      </c>
      <c r="Q116" s="28" t="str">
        <f aca="false">IF(P116&lt;&gt;"OK","",COUNTIF(P$8:P116,"OK"))</f>
        <v/>
      </c>
    </row>
    <row r="117" customFormat="false" ht="15" hidden="false" customHeight="false" outlineLevel="0" collapsed="false">
      <c r="A117" s="29"/>
      <c r="B117" s="32"/>
      <c r="C117" s="32"/>
      <c r="D117" s="15"/>
      <c r="E117" s="15"/>
      <c r="F117" s="26" t="str">
        <f aca="false">IF(P117&lt;&gt;"OK","",IF(COUNT(G$8:G116)=0,N(Rules!$B$5),INDEX(G$8:G116,MATCH(9.99E+307,G$8:G116))))</f>
        <v/>
      </c>
      <c r="G117" s="26" t="str">
        <f aca="false">IF(P117&lt;&gt;"OK","",F117+B117+N(C117))</f>
        <v/>
      </c>
      <c r="H117" s="27" t="str">
        <f aca="false">IF(OR(P117&lt;&gt;"OK",N(F117)&lt;=0),"",B117/F117)</f>
        <v/>
      </c>
      <c r="I117" s="28" t="str">
        <f aca="false">IF(OR(H117="",N(Rules!$B$7)=0),"",IF(H117&lt;=-Rules!$B$7,"STOP","OK"))</f>
        <v/>
      </c>
      <c r="J117" s="26" t="str">
        <f aca="false">IF(P117&lt;&gt;"OK","",SUMIFS(B$8:B117,A$8:A117,"&gt;"&amp;(A117-7),P$8:P117,"OK"))</f>
        <v/>
      </c>
      <c r="K117" s="27" t="str">
        <f aca="false">IF(P117&lt;&gt;"OK","",IF(G117-J117-SUMIFS(C$8:C117,A$8:A117,"&gt;"&amp;(A117-7),P$8:P117,"OK")&lt;=0,"",J117/(G117-J117-SUMIFS(C$8:C117,A$8:A117,"&gt;"&amp;(A117-7),P$8:P117,"OK"))))</f>
        <v/>
      </c>
      <c r="L117" s="28" t="str">
        <f aca="false">IF(OR(P117&lt;&gt;"OK",K117="",N(Rules!$B$8)=0),"",IF(K117&lt;=-Rules!$B$8,"STOP","OK"))</f>
        <v/>
      </c>
      <c r="M117" s="26" t="str">
        <f aca="false">IF(P117&lt;&gt;"OK","",MAX(IF(COUNT(M$8:M116)=0,N(Rules!$B$5),INDEX(M$8:M116,MATCH(9.99E+307,M$8:M116)))+N(C117),G117))</f>
        <v/>
      </c>
      <c r="N117" s="27" t="str">
        <f aca="false">IF(P117&lt;&gt;"OK","",IF(N(M117)&lt;=0,"",MAX(0,1-G117/M117)))</f>
        <v/>
      </c>
      <c r="O117" s="33" t="str">
        <f aca="false">IF(P117&lt;&gt;"OK","",IF(OR(N(Rules!$B$11)=0,N(N117)&lt;Rules!$B$11),1,IF(OR(Rules!$B$12="",N(Rules!$B$12)&lt;0,N(Rules!$B$12)&gt;1),1,Rules!$B$12)))</f>
        <v/>
      </c>
      <c r="P117" s="28" t="str">
        <f aca="false">IF(COUNTA(A117:E117)=0,"",IF(NOT(ISNUMBER(A117)),"Add a date",IF(NOT(ISNUMBER(B117)),"Add P/L (0 if flat)",IF(AND(C117&lt;&gt;"",NOT(ISNUMBER(C117))),"Deposit must be a number",IF(N(Rules!$B$5)&lt;=0,"Set account size on Rules",IF(A117&lt;=MAX(A$8:A116),"Date must be after the rows above","OK"))))))</f>
        <v/>
      </c>
      <c r="Q117" s="28" t="str">
        <f aca="false">IF(P117&lt;&gt;"OK","",COUNTIF(P$8:P117,"OK"))</f>
        <v/>
      </c>
    </row>
    <row r="118" customFormat="false" ht="15" hidden="false" customHeight="false" outlineLevel="0" collapsed="false">
      <c r="A118" s="29"/>
      <c r="B118" s="32"/>
      <c r="C118" s="32"/>
      <c r="D118" s="15"/>
      <c r="E118" s="15"/>
      <c r="F118" s="26" t="str">
        <f aca="false">IF(P118&lt;&gt;"OK","",IF(COUNT(G$8:G117)=0,N(Rules!$B$5),INDEX(G$8:G117,MATCH(9.99E+307,G$8:G117))))</f>
        <v/>
      </c>
      <c r="G118" s="26" t="str">
        <f aca="false">IF(P118&lt;&gt;"OK","",F118+B118+N(C118))</f>
        <v/>
      </c>
      <c r="H118" s="27" t="str">
        <f aca="false">IF(OR(P118&lt;&gt;"OK",N(F118)&lt;=0),"",B118/F118)</f>
        <v/>
      </c>
      <c r="I118" s="28" t="str">
        <f aca="false">IF(OR(H118="",N(Rules!$B$7)=0),"",IF(H118&lt;=-Rules!$B$7,"STOP","OK"))</f>
        <v/>
      </c>
      <c r="J118" s="26" t="str">
        <f aca="false">IF(P118&lt;&gt;"OK","",SUMIFS(B$8:B118,A$8:A118,"&gt;"&amp;(A118-7),P$8:P118,"OK"))</f>
        <v/>
      </c>
      <c r="K118" s="27" t="str">
        <f aca="false">IF(P118&lt;&gt;"OK","",IF(G118-J118-SUMIFS(C$8:C118,A$8:A118,"&gt;"&amp;(A118-7),P$8:P118,"OK")&lt;=0,"",J118/(G118-J118-SUMIFS(C$8:C118,A$8:A118,"&gt;"&amp;(A118-7),P$8:P118,"OK"))))</f>
        <v/>
      </c>
      <c r="L118" s="28" t="str">
        <f aca="false">IF(OR(P118&lt;&gt;"OK",K118="",N(Rules!$B$8)=0),"",IF(K118&lt;=-Rules!$B$8,"STOP","OK"))</f>
        <v/>
      </c>
      <c r="M118" s="26" t="str">
        <f aca="false">IF(P118&lt;&gt;"OK","",MAX(IF(COUNT(M$8:M117)=0,N(Rules!$B$5),INDEX(M$8:M117,MATCH(9.99E+307,M$8:M117)))+N(C118),G118))</f>
        <v/>
      </c>
      <c r="N118" s="27" t="str">
        <f aca="false">IF(P118&lt;&gt;"OK","",IF(N(M118)&lt;=0,"",MAX(0,1-G118/M118)))</f>
        <v/>
      </c>
      <c r="O118" s="33" t="str">
        <f aca="false">IF(P118&lt;&gt;"OK","",IF(OR(N(Rules!$B$11)=0,N(N118)&lt;Rules!$B$11),1,IF(OR(Rules!$B$12="",N(Rules!$B$12)&lt;0,N(Rules!$B$12)&gt;1),1,Rules!$B$12)))</f>
        <v/>
      </c>
      <c r="P118" s="28" t="str">
        <f aca="false">IF(COUNTA(A118:E118)=0,"",IF(NOT(ISNUMBER(A118)),"Add a date",IF(NOT(ISNUMBER(B118)),"Add P/L (0 if flat)",IF(AND(C118&lt;&gt;"",NOT(ISNUMBER(C118))),"Deposit must be a number",IF(N(Rules!$B$5)&lt;=0,"Set account size on Rules",IF(A118&lt;=MAX(A$8:A117),"Date must be after the rows above","OK"))))))</f>
        <v/>
      </c>
      <c r="Q118" s="28" t="str">
        <f aca="false">IF(P118&lt;&gt;"OK","",COUNTIF(P$8:P118,"OK"))</f>
        <v/>
      </c>
    </row>
    <row r="119" customFormat="false" ht="15" hidden="false" customHeight="false" outlineLevel="0" collapsed="false">
      <c r="A119" s="29"/>
      <c r="B119" s="32"/>
      <c r="C119" s="32"/>
      <c r="D119" s="15"/>
      <c r="E119" s="15"/>
      <c r="F119" s="26" t="str">
        <f aca="false">IF(P119&lt;&gt;"OK","",IF(COUNT(G$8:G118)=0,N(Rules!$B$5),INDEX(G$8:G118,MATCH(9.99E+307,G$8:G118))))</f>
        <v/>
      </c>
      <c r="G119" s="26" t="str">
        <f aca="false">IF(P119&lt;&gt;"OK","",F119+B119+N(C119))</f>
        <v/>
      </c>
      <c r="H119" s="27" t="str">
        <f aca="false">IF(OR(P119&lt;&gt;"OK",N(F119)&lt;=0),"",B119/F119)</f>
        <v/>
      </c>
      <c r="I119" s="28" t="str">
        <f aca="false">IF(OR(H119="",N(Rules!$B$7)=0),"",IF(H119&lt;=-Rules!$B$7,"STOP","OK"))</f>
        <v/>
      </c>
      <c r="J119" s="26" t="str">
        <f aca="false">IF(P119&lt;&gt;"OK","",SUMIFS(B$8:B119,A$8:A119,"&gt;"&amp;(A119-7),P$8:P119,"OK"))</f>
        <v/>
      </c>
      <c r="K119" s="27" t="str">
        <f aca="false">IF(P119&lt;&gt;"OK","",IF(G119-J119-SUMIFS(C$8:C119,A$8:A119,"&gt;"&amp;(A119-7),P$8:P119,"OK")&lt;=0,"",J119/(G119-J119-SUMIFS(C$8:C119,A$8:A119,"&gt;"&amp;(A119-7),P$8:P119,"OK"))))</f>
        <v/>
      </c>
      <c r="L119" s="28" t="str">
        <f aca="false">IF(OR(P119&lt;&gt;"OK",K119="",N(Rules!$B$8)=0),"",IF(K119&lt;=-Rules!$B$8,"STOP","OK"))</f>
        <v/>
      </c>
      <c r="M119" s="26" t="str">
        <f aca="false">IF(P119&lt;&gt;"OK","",MAX(IF(COUNT(M$8:M118)=0,N(Rules!$B$5),INDEX(M$8:M118,MATCH(9.99E+307,M$8:M118)))+N(C119),G119))</f>
        <v/>
      </c>
      <c r="N119" s="27" t="str">
        <f aca="false">IF(P119&lt;&gt;"OK","",IF(N(M119)&lt;=0,"",MAX(0,1-G119/M119)))</f>
        <v/>
      </c>
      <c r="O119" s="33" t="str">
        <f aca="false">IF(P119&lt;&gt;"OK","",IF(OR(N(Rules!$B$11)=0,N(N119)&lt;Rules!$B$11),1,IF(OR(Rules!$B$12="",N(Rules!$B$12)&lt;0,N(Rules!$B$12)&gt;1),1,Rules!$B$12)))</f>
        <v/>
      </c>
      <c r="P119" s="28" t="str">
        <f aca="false">IF(COUNTA(A119:E119)=0,"",IF(NOT(ISNUMBER(A119)),"Add a date",IF(NOT(ISNUMBER(B119)),"Add P/L (0 if flat)",IF(AND(C119&lt;&gt;"",NOT(ISNUMBER(C119))),"Deposit must be a number",IF(N(Rules!$B$5)&lt;=0,"Set account size on Rules",IF(A119&lt;=MAX(A$8:A118),"Date must be after the rows above","OK"))))))</f>
        <v/>
      </c>
      <c r="Q119" s="28" t="str">
        <f aca="false">IF(P119&lt;&gt;"OK","",COUNTIF(P$8:P119,"OK"))</f>
        <v/>
      </c>
    </row>
    <row r="120" customFormat="false" ht="15" hidden="false" customHeight="false" outlineLevel="0" collapsed="false">
      <c r="A120" s="29"/>
      <c r="B120" s="32"/>
      <c r="C120" s="32"/>
      <c r="D120" s="15"/>
      <c r="E120" s="15"/>
      <c r="F120" s="26" t="str">
        <f aca="false">IF(P120&lt;&gt;"OK","",IF(COUNT(G$8:G119)=0,N(Rules!$B$5),INDEX(G$8:G119,MATCH(9.99E+307,G$8:G119))))</f>
        <v/>
      </c>
      <c r="G120" s="26" t="str">
        <f aca="false">IF(P120&lt;&gt;"OK","",F120+B120+N(C120))</f>
        <v/>
      </c>
      <c r="H120" s="27" t="str">
        <f aca="false">IF(OR(P120&lt;&gt;"OK",N(F120)&lt;=0),"",B120/F120)</f>
        <v/>
      </c>
      <c r="I120" s="28" t="str">
        <f aca="false">IF(OR(H120="",N(Rules!$B$7)=0),"",IF(H120&lt;=-Rules!$B$7,"STOP","OK"))</f>
        <v/>
      </c>
      <c r="J120" s="26" t="str">
        <f aca="false">IF(P120&lt;&gt;"OK","",SUMIFS(B$8:B120,A$8:A120,"&gt;"&amp;(A120-7),P$8:P120,"OK"))</f>
        <v/>
      </c>
      <c r="K120" s="27" t="str">
        <f aca="false">IF(P120&lt;&gt;"OK","",IF(G120-J120-SUMIFS(C$8:C120,A$8:A120,"&gt;"&amp;(A120-7),P$8:P120,"OK")&lt;=0,"",J120/(G120-J120-SUMIFS(C$8:C120,A$8:A120,"&gt;"&amp;(A120-7),P$8:P120,"OK"))))</f>
        <v/>
      </c>
      <c r="L120" s="28" t="str">
        <f aca="false">IF(OR(P120&lt;&gt;"OK",K120="",N(Rules!$B$8)=0),"",IF(K120&lt;=-Rules!$B$8,"STOP","OK"))</f>
        <v/>
      </c>
      <c r="M120" s="26" t="str">
        <f aca="false">IF(P120&lt;&gt;"OK","",MAX(IF(COUNT(M$8:M119)=0,N(Rules!$B$5),INDEX(M$8:M119,MATCH(9.99E+307,M$8:M119)))+N(C120),G120))</f>
        <v/>
      </c>
      <c r="N120" s="27" t="str">
        <f aca="false">IF(P120&lt;&gt;"OK","",IF(N(M120)&lt;=0,"",MAX(0,1-G120/M120)))</f>
        <v/>
      </c>
      <c r="O120" s="33" t="str">
        <f aca="false">IF(P120&lt;&gt;"OK","",IF(OR(N(Rules!$B$11)=0,N(N120)&lt;Rules!$B$11),1,IF(OR(Rules!$B$12="",N(Rules!$B$12)&lt;0,N(Rules!$B$12)&gt;1),1,Rules!$B$12)))</f>
        <v/>
      </c>
      <c r="P120" s="28" t="str">
        <f aca="false">IF(COUNTA(A120:E120)=0,"",IF(NOT(ISNUMBER(A120)),"Add a date",IF(NOT(ISNUMBER(B120)),"Add P/L (0 if flat)",IF(AND(C120&lt;&gt;"",NOT(ISNUMBER(C120))),"Deposit must be a number",IF(N(Rules!$B$5)&lt;=0,"Set account size on Rules",IF(A120&lt;=MAX(A$8:A119),"Date must be after the rows above","OK"))))))</f>
        <v/>
      </c>
      <c r="Q120" s="28" t="str">
        <f aca="false">IF(P120&lt;&gt;"OK","",COUNTIF(P$8:P120,"OK"))</f>
        <v/>
      </c>
    </row>
    <row r="121" customFormat="false" ht="15" hidden="false" customHeight="false" outlineLevel="0" collapsed="false">
      <c r="A121" s="29"/>
      <c r="B121" s="32"/>
      <c r="C121" s="32"/>
      <c r="D121" s="15"/>
      <c r="E121" s="15"/>
      <c r="F121" s="26" t="str">
        <f aca="false">IF(P121&lt;&gt;"OK","",IF(COUNT(G$8:G120)=0,N(Rules!$B$5),INDEX(G$8:G120,MATCH(9.99E+307,G$8:G120))))</f>
        <v/>
      </c>
      <c r="G121" s="26" t="str">
        <f aca="false">IF(P121&lt;&gt;"OK","",F121+B121+N(C121))</f>
        <v/>
      </c>
      <c r="H121" s="27" t="str">
        <f aca="false">IF(OR(P121&lt;&gt;"OK",N(F121)&lt;=0),"",B121/F121)</f>
        <v/>
      </c>
      <c r="I121" s="28" t="str">
        <f aca="false">IF(OR(H121="",N(Rules!$B$7)=0),"",IF(H121&lt;=-Rules!$B$7,"STOP","OK"))</f>
        <v/>
      </c>
      <c r="J121" s="26" t="str">
        <f aca="false">IF(P121&lt;&gt;"OK","",SUMIFS(B$8:B121,A$8:A121,"&gt;"&amp;(A121-7),P$8:P121,"OK"))</f>
        <v/>
      </c>
      <c r="K121" s="27" t="str">
        <f aca="false">IF(P121&lt;&gt;"OK","",IF(G121-J121-SUMIFS(C$8:C121,A$8:A121,"&gt;"&amp;(A121-7),P$8:P121,"OK")&lt;=0,"",J121/(G121-J121-SUMIFS(C$8:C121,A$8:A121,"&gt;"&amp;(A121-7),P$8:P121,"OK"))))</f>
        <v/>
      </c>
      <c r="L121" s="28" t="str">
        <f aca="false">IF(OR(P121&lt;&gt;"OK",K121="",N(Rules!$B$8)=0),"",IF(K121&lt;=-Rules!$B$8,"STOP","OK"))</f>
        <v/>
      </c>
      <c r="M121" s="26" t="str">
        <f aca="false">IF(P121&lt;&gt;"OK","",MAX(IF(COUNT(M$8:M120)=0,N(Rules!$B$5),INDEX(M$8:M120,MATCH(9.99E+307,M$8:M120)))+N(C121),G121))</f>
        <v/>
      </c>
      <c r="N121" s="27" t="str">
        <f aca="false">IF(P121&lt;&gt;"OK","",IF(N(M121)&lt;=0,"",MAX(0,1-G121/M121)))</f>
        <v/>
      </c>
      <c r="O121" s="33" t="str">
        <f aca="false">IF(P121&lt;&gt;"OK","",IF(OR(N(Rules!$B$11)=0,N(N121)&lt;Rules!$B$11),1,IF(OR(Rules!$B$12="",N(Rules!$B$12)&lt;0,N(Rules!$B$12)&gt;1),1,Rules!$B$12)))</f>
        <v/>
      </c>
      <c r="P121" s="28" t="str">
        <f aca="false">IF(COUNTA(A121:E121)=0,"",IF(NOT(ISNUMBER(A121)),"Add a date",IF(NOT(ISNUMBER(B121)),"Add P/L (0 if flat)",IF(AND(C121&lt;&gt;"",NOT(ISNUMBER(C121))),"Deposit must be a number",IF(N(Rules!$B$5)&lt;=0,"Set account size on Rules",IF(A121&lt;=MAX(A$8:A120),"Date must be after the rows above","OK"))))))</f>
        <v/>
      </c>
      <c r="Q121" s="28" t="str">
        <f aca="false">IF(P121&lt;&gt;"OK","",COUNTIF(P$8:P121,"OK"))</f>
        <v/>
      </c>
    </row>
    <row r="122" customFormat="false" ht="15" hidden="false" customHeight="false" outlineLevel="0" collapsed="false">
      <c r="A122" s="29"/>
      <c r="B122" s="32"/>
      <c r="C122" s="32"/>
      <c r="D122" s="15"/>
      <c r="E122" s="15"/>
      <c r="F122" s="26" t="str">
        <f aca="false">IF(P122&lt;&gt;"OK","",IF(COUNT(G$8:G121)=0,N(Rules!$B$5),INDEX(G$8:G121,MATCH(9.99E+307,G$8:G121))))</f>
        <v/>
      </c>
      <c r="G122" s="26" t="str">
        <f aca="false">IF(P122&lt;&gt;"OK","",F122+B122+N(C122))</f>
        <v/>
      </c>
      <c r="H122" s="27" t="str">
        <f aca="false">IF(OR(P122&lt;&gt;"OK",N(F122)&lt;=0),"",B122/F122)</f>
        <v/>
      </c>
      <c r="I122" s="28" t="str">
        <f aca="false">IF(OR(H122="",N(Rules!$B$7)=0),"",IF(H122&lt;=-Rules!$B$7,"STOP","OK"))</f>
        <v/>
      </c>
      <c r="J122" s="26" t="str">
        <f aca="false">IF(P122&lt;&gt;"OK","",SUMIFS(B$8:B122,A$8:A122,"&gt;"&amp;(A122-7),P$8:P122,"OK"))</f>
        <v/>
      </c>
      <c r="K122" s="27" t="str">
        <f aca="false">IF(P122&lt;&gt;"OK","",IF(G122-J122-SUMIFS(C$8:C122,A$8:A122,"&gt;"&amp;(A122-7),P$8:P122,"OK")&lt;=0,"",J122/(G122-J122-SUMIFS(C$8:C122,A$8:A122,"&gt;"&amp;(A122-7),P$8:P122,"OK"))))</f>
        <v/>
      </c>
      <c r="L122" s="28" t="str">
        <f aca="false">IF(OR(P122&lt;&gt;"OK",K122="",N(Rules!$B$8)=0),"",IF(K122&lt;=-Rules!$B$8,"STOP","OK"))</f>
        <v/>
      </c>
      <c r="M122" s="26" t="str">
        <f aca="false">IF(P122&lt;&gt;"OK","",MAX(IF(COUNT(M$8:M121)=0,N(Rules!$B$5),INDEX(M$8:M121,MATCH(9.99E+307,M$8:M121)))+N(C122),G122))</f>
        <v/>
      </c>
      <c r="N122" s="27" t="str">
        <f aca="false">IF(P122&lt;&gt;"OK","",IF(N(M122)&lt;=0,"",MAX(0,1-G122/M122)))</f>
        <v/>
      </c>
      <c r="O122" s="33" t="str">
        <f aca="false">IF(P122&lt;&gt;"OK","",IF(OR(N(Rules!$B$11)=0,N(N122)&lt;Rules!$B$11),1,IF(OR(Rules!$B$12="",N(Rules!$B$12)&lt;0,N(Rules!$B$12)&gt;1),1,Rules!$B$12)))</f>
        <v/>
      </c>
      <c r="P122" s="28" t="str">
        <f aca="false">IF(COUNTA(A122:E122)=0,"",IF(NOT(ISNUMBER(A122)),"Add a date",IF(NOT(ISNUMBER(B122)),"Add P/L (0 if flat)",IF(AND(C122&lt;&gt;"",NOT(ISNUMBER(C122))),"Deposit must be a number",IF(N(Rules!$B$5)&lt;=0,"Set account size on Rules",IF(A122&lt;=MAX(A$8:A121),"Date must be after the rows above","OK"))))))</f>
        <v/>
      </c>
      <c r="Q122" s="28" t="str">
        <f aca="false">IF(P122&lt;&gt;"OK","",COUNTIF(P$8:P122,"OK"))</f>
        <v/>
      </c>
    </row>
    <row r="123" customFormat="false" ht="15" hidden="false" customHeight="false" outlineLevel="0" collapsed="false">
      <c r="A123" s="29"/>
      <c r="B123" s="32"/>
      <c r="C123" s="32"/>
      <c r="D123" s="15"/>
      <c r="E123" s="15"/>
      <c r="F123" s="26" t="str">
        <f aca="false">IF(P123&lt;&gt;"OK","",IF(COUNT(G$8:G122)=0,N(Rules!$B$5),INDEX(G$8:G122,MATCH(9.99E+307,G$8:G122))))</f>
        <v/>
      </c>
      <c r="G123" s="26" t="str">
        <f aca="false">IF(P123&lt;&gt;"OK","",F123+B123+N(C123))</f>
        <v/>
      </c>
      <c r="H123" s="27" t="str">
        <f aca="false">IF(OR(P123&lt;&gt;"OK",N(F123)&lt;=0),"",B123/F123)</f>
        <v/>
      </c>
      <c r="I123" s="28" t="str">
        <f aca="false">IF(OR(H123="",N(Rules!$B$7)=0),"",IF(H123&lt;=-Rules!$B$7,"STOP","OK"))</f>
        <v/>
      </c>
      <c r="J123" s="26" t="str">
        <f aca="false">IF(P123&lt;&gt;"OK","",SUMIFS(B$8:B123,A$8:A123,"&gt;"&amp;(A123-7),P$8:P123,"OK"))</f>
        <v/>
      </c>
      <c r="K123" s="27" t="str">
        <f aca="false">IF(P123&lt;&gt;"OK","",IF(G123-J123-SUMIFS(C$8:C123,A$8:A123,"&gt;"&amp;(A123-7),P$8:P123,"OK")&lt;=0,"",J123/(G123-J123-SUMIFS(C$8:C123,A$8:A123,"&gt;"&amp;(A123-7),P$8:P123,"OK"))))</f>
        <v/>
      </c>
      <c r="L123" s="28" t="str">
        <f aca="false">IF(OR(P123&lt;&gt;"OK",K123="",N(Rules!$B$8)=0),"",IF(K123&lt;=-Rules!$B$8,"STOP","OK"))</f>
        <v/>
      </c>
      <c r="M123" s="26" t="str">
        <f aca="false">IF(P123&lt;&gt;"OK","",MAX(IF(COUNT(M$8:M122)=0,N(Rules!$B$5),INDEX(M$8:M122,MATCH(9.99E+307,M$8:M122)))+N(C123),G123))</f>
        <v/>
      </c>
      <c r="N123" s="27" t="str">
        <f aca="false">IF(P123&lt;&gt;"OK","",IF(N(M123)&lt;=0,"",MAX(0,1-G123/M123)))</f>
        <v/>
      </c>
      <c r="O123" s="33" t="str">
        <f aca="false">IF(P123&lt;&gt;"OK","",IF(OR(N(Rules!$B$11)=0,N(N123)&lt;Rules!$B$11),1,IF(OR(Rules!$B$12="",N(Rules!$B$12)&lt;0,N(Rules!$B$12)&gt;1),1,Rules!$B$12)))</f>
        <v/>
      </c>
      <c r="P123" s="28" t="str">
        <f aca="false">IF(COUNTA(A123:E123)=0,"",IF(NOT(ISNUMBER(A123)),"Add a date",IF(NOT(ISNUMBER(B123)),"Add P/L (0 if flat)",IF(AND(C123&lt;&gt;"",NOT(ISNUMBER(C123))),"Deposit must be a number",IF(N(Rules!$B$5)&lt;=0,"Set account size on Rules",IF(A123&lt;=MAX(A$8:A122),"Date must be after the rows above","OK"))))))</f>
        <v/>
      </c>
      <c r="Q123" s="28" t="str">
        <f aca="false">IF(P123&lt;&gt;"OK","",COUNTIF(P$8:P123,"OK"))</f>
        <v/>
      </c>
    </row>
    <row r="124" customFormat="false" ht="15" hidden="false" customHeight="false" outlineLevel="0" collapsed="false">
      <c r="A124" s="29"/>
      <c r="B124" s="32"/>
      <c r="C124" s="32"/>
      <c r="D124" s="15"/>
      <c r="E124" s="15"/>
      <c r="F124" s="26" t="str">
        <f aca="false">IF(P124&lt;&gt;"OK","",IF(COUNT(G$8:G123)=0,N(Rules!$B$5),INDEX(G$8:G123,MATCH(9.99E+307,G$8:G123))))</f>
        <v/>
      </c>
      <c r="G124" s="26" t="str">
        <f aca="false">IF(P124&lt;&gt;"OK","",F124+B124+N(C124))</f>
        <v/>
      </c>
      <c r="H124" s="27" t="str">
        <f aca="false">IF(OR(P124&lt;&gt;"OK",N(F124)&lt;=0),"",B124/F124)</f>
        <v/>
      </c>
      <c r="I124" s="28" t="str">
        <f aca="false">IF(OR(H124="",N(Rules!$B$7)=0),"",IF(H124&lt;=-Rules!$B$7,"STOP","OK"))</f>
        <v/>
      </c>
      <c r="J124" s="26" t="str">
        <f aca="false">IF(P124&lt;&gt;"OK","",SUMIFS(B$8:B124,A$8:A124,"&gt;"&amp;(A124-7),P$8:P124,"OK"))</f>
        <v/>
      </c>
      <c r="K124" s="27" t="str">
        <f aca="false">IF(P124&lt;&gt;"OK","",IF(G124-J124-SUMIFS(C$8:C124,A$8:A124,"&gt;"&amp;(A124-7),P$8:P124,"OK")&lt;=0,"",J124/(G124-J124-SUMIFS(C$8:C124,A$8:A124,"&gt;"&amp;(A124-7),P$8:P124,"OK"))))</f>
        <v/>
      </c>
      <c r="L124" s="28" t="str">
        <f aca="false">IF(OR(P124&lt;&gt;"OK",K124="",N(Rules!$B$8)=0),"",IF(K124&lt;=-Rules!$B$8,"STOP","OK"))</f>
        <v/>
      </c>
      <c r="M124" s="26" t="str">
        <f aca="false">IF(P124&lt;&gt;"OK","",MAX(IF(COUNT(M$8:M123)=0,N(Rules!$B$5),INDEX(M$8:M123,MATCH(9.99E+307,M$8:M123)))+N(C124),G124))</f>
        <v/>
      </c>
      <c r="N124" s="27" t="str">
        <f aca="false">IF(P124&lt;&gt;"OK","",IF(N(M124)&lt;=0,"",MAX(0,1-G124/M124)))</f>
        <v/>
      </c>
      <c r="O124" s="33" t="str">
        <f aca="false">IF(P124&lt;&gt;"OK","",IF(OR(N(Rules!$B$11)=0,N(N124)&lt;Rules!$B$11),1,IF(OR(Rules!$B$12="",N(Rules!$B$12)&lt;0,N(Rules!$B$12)&gt;1),1,Rules!$B$12)))</f>
        <v/>
      </c>
      <c r="P124" s="28" t="str">
        <f aca="false">IF(COUNTA(A124:E124)=0,"",IF(NOT(ISNUMBER(A124)),"Add a date",IF(NOT(ISNUMBER(B124)),"Add P/L (0 if flat)",IF(AND(C124&lt;&gt;"",NOT(ISNUMBER(C124))),"Deposit must be a number",IF(N(Rules!$B$5)&lt;=0,"Set account size on Rules",IF(A124&lt;=MAX(A$8:A123),"Date must be after the rows above","OK"))))))</f>
        <v/>
      </c>
      <c r="Q124" s="28" t="str">
        <f aca="false">IF(P124&lt;&gt;"OK","",COUNTIF(P$8:P124,"OK"))</f>
        <v/>
      </c>
    </row>
    <row r="125" customFormat="false" ht="15" hidden="false" customHeight="false" outlineLevel="0" collapsed="false">
      <c r="A125" s="29"/>
      <c r="B125" s="32"/>
      <c r="C125" s="32"/>
      <c r="D125" s="15"/>
      <c r="E125" s="15"/>
      <c r="F125" s="26" t="str">
        <f aca="false">IF(P125&lt;&gt;"OK","",IF(COUNT(G$8:G124)=0,N(Rules!$B$5),INDEX(G$8:G124,MATCH(9.99E+307,G$8:G124))))</f>
        <v/>
      </c>
      <c r="G125" s="26" t="str">
        <f aca="false">IF(P125&lt;&gt;"OK","",F125+B125+N(C125))</f>
        <v/>
      </c>
      <c r="H125" s="27" t="str">
        <f aca="false">IF(OR(P125&lt;&gt;"OK",N(F125)&lt;=0),"",B125/F125)</f>
        <v/>
      </c>
      <c r="I125" s="28" t="str">
        <f aca="false">IF(OR(H125="",N(Rules!$B$7)=0),"",IF(H125&lt;=-Rules!$B$7,"STOP","OK"))</f>
        <v/>
      </c>
      <c r="J125" s="26" t="str">
        <f aca="false">IF(P125&lt;&gt;"OK","",SUMIFS(B$8:B125,A$8:A125,"&gt;"&amp;(A125-7),P$8:P125,"OK"))</f>
        <v/>
      </c>
      <c r="K125" s="27" t="str">
        <f aca="false">IF(P125&lt;&gt;"OK","",IF(G125-J125-SUMIFS(C$8:C125,A$8:A125,"&gt;"&amp;(A125-7),P$8:P125,"OK")&lt;=0,"",J125/(G125-J125-SUMIFS(C$8:C125,A$8:A125,"&gt;"&amp;(A125-7),P$8:P125,"OK"))))</f>
        <v/>
      </c>
      <c r="L125" s="28" t="str">
        <f aca="false">IF(OR(P125&lt;&gt;"OK",K125="",N(Rules!$B$8)=0),"",IF(K125&lt;=-Rules!$B$8,"STOP","OK"))</f>
        <v/>
      </c>
      <c r="M125" s="26" t="str">
        <f aca="false">IF(P125&lt;&gt;"OK","",MAX(IF(COUNT(M$8:M124)=0,N(Rules!$B$5),INDEX(M$8:M124,MATCH(9.99E+307,M$8:M124)))+N(C125),G125))</f>
        <v/>
      </c>
      <c r="N125" s="27" t="str">
        <f aca="false">IF(P125&lt;&gt;"OK","",IF(N(M125)&lt;=0,"",MAX(0,1-G125/M125)))</f>
        <v/>
      </c>
      <c r="O125" s="33" t="str">
        <f aca="false">IF(P125&lt;&gt;"OK","",IF(OR(N(Rules!$B$11)=0,N(N125)&lt;Rules!$B$11),1,IF(OR(Rules!$B$12="",N(Rules!$B$12)&lt;0,N(Rules!$B$12)&gt;1),1,Rules!$B$12)))</f>
        <v/>
      </c>
      <c r="P125" s="28" t="str">
        <f aca="false">IF(COUNTA(A125:E125)=0,"",IF(NOT(ISNUMBER(A125)),"Add a date",IF(NOT(ISNUMBER(B125)),"Add P/L (0 if flat)",IF(AND(C125&lt;&gt;"",NOT(ISNUMBER(C125))),"Deposit must be a number",IF(N(Rules!$B$5)&lt;=0,"Set account size on Rules",IF(A125&lt;=MAX(A$8:A124),"Date must be after the rows above","OK"))))))</f>
        <v/>
      </c>
      <c r="Q125" s="28" t="str">
        <f aca="false">IF(P125&lt;&gt;"OK","",COUNTIF(P$8:P125,"OK"))</f>
        <v/>
      </c>
    </row>
    <row r="126" customFormat="false" ht="15" hidden="false" customHeight="false" outlineLevel="0" collapsed="false">
      <c r="A126" s="29"/>
      <c r="B126" s="32"/>
      <c r="C126" s="32"/>
      <c r="D126" s="15"/>
      <c r="E126" s="15"/>
      <c r="F126" s="26" t="str">
        <f aca="false">IF(P126&lt;&gt;"OK","",IF(COUNT(G$8:G125)=0,N(Rules!$B$5),INDEX(G$8:G125,MATCH(9.99E+307,G$8:G125))))</f>
        <v/>
      </c>
      <c r="G126" s="26" t="str">
        <f aca="false">IF(P126&lt;&gt;"OK","",F126+B126+N(C126))</f>
        <v/>
      </c>
      <c r="H126" s="27" t="str">
        <f aca="false">IF(OR(P126&lt;&gt;"OK",N(F126)&lt;=0),"",B126/F126)</f>
        <v/>
      </c>
      <c r="I126" s="28" t="str">
        <f aca="false">IF(OR(H126="",N(Rules!$B$7)=0),"",IF(H126&lt;=-Rules!$B$7,"STOP","OK"))</f>
        <v/>
      </c>
      <c r="J126" s="26" t="str">
        <f aca="false">IF(P126&lt;&gt;"OK","",SUMIFS(B$8:B126,A$8:A126,"&gt;"&amp;(A126-7),P$8:P126,"OK"))</f>
        <v/>
      </c>
      <c r="K126" s="27" t="str">
        <f aca="false">IF(P126&lt;&gt;"OK","",IF(G126-J126-SUMIFS(C$8:C126,A$8:A126,"&gt;"&amp;(A126-7),P$8:P126,"OK")&lt;=0,"",J126/(G126-J126-SUMIFS(C$8:C126,A$8:A126,"&gt;"&amp;(A126-7),P$8:P126,"OK"))))</f>
        <v/>
      </c>
      <c r="L126" s="28" t="str">
        <f aca="false">IF(OR(P126&lt;&gt;"OK",K126="",N(Rules!$B$8)=0),"",IF(K126&lt;=-Rules!$B$8,"STOP","OK"))</f>
        <v/>
      </c>
      <c r="M126" s="26" t="str">
        <f aca="false">IF(P126&lt;&gt;"OK","",MAX(IF(COUNT(M$8:M125)=0,N(Rules!$B$5),INDEX(M$8:M125,MATCH(9.99E+307,M$8:M125)))+N(C126),G126))</f>
        <v/>
      </c>
      <c r="N126" s="27" t="str">
        <f aca="false">IF(P126&lt;&gt;"OK","",IF(N(M126)&lt;=0,"",MAX(0,1-G126/M126)))</f>
        <v/>
      </c>
      <c r="O126" s="33" t="str">
        <f aca="false">IF(P126&lt;&gt;"OK","",IF(OR(N(Rules!$B$11)=0,N(N126)&lt;Rules!$B$11),1,IF(OR(Rules!$B$12="",N(Rules!$B$12)&lt;0,N(Rules!$B$12)&gt;1),1,Rules!$B$12)))</f>
        <v/>
      </c>
      <c r="P126" s="28" t="str">
        <f aca="false">IF(COUNTA(A126:E126)=0,"",IF(NOT(ISNUMBER(A126)),"Add a date",IF(NOT(ISNUMBER(B126)),"Add P/L (0 if flat)",IF(AND(C126&lt;&gt;"",NOT(ISNUMBER(C126))),"Deposit must be a number",IF(N(Rules!$B$5)&lt;=0,"Set account size on Rules",IF(A126&lt;=MAX(A$8:A125),"Date must be after the rows above","OK"))))))</f>
        <v/>
      </c>
      <c r="Q126" s="28" t="str">
        <f aca="false">IF(P126&lt;&gt;"OK","",COUNTIF(P$8:P126,"OK"))</f>
        <v/>
      </c>
    </row>
    <row r="127" customFormat="false" ht="15" hidden="false" customHeight="false" outlineLevel="0" collapsed="false">
      <c r="A127" s="29"/>
      <c r="B127" s="32"/>
      <c r="C127" s="32"/>
      <c r="D127" s="15"/>
      <c r="E127" s="15"/>
      <c r="F127" s="26" t="str">
        <f aca="false">IF(P127&lt;&gt;"OK","",IF(COUNT(G$8:G126)=0,N(Rules!$B$5),INDEX(G$8:G126,MATCH(9.99E+307,G$8:G126))))</f>
        <v/>
      </c>
      <c r="G127" s="26" t="str">
        <f aca="false">IF(P127&lt;&gt;"OK","",F127+B127+N(C127))</f>
        <v/>
      </c>
      <c r="H127" s="27" t="str">
        <f aca="false">IF(OR(P127&lt;&gt;"OK",N(F127)&lt;=0),"",B127/F127)</f>
        <v/>
      </c>
      <c r="I127" s="28" t="str">
        <f aca="false">IF(OR(H127="",N(Rules!$B$7)=0),"",IF(H127&lt;=-Rules!$B$7,"STOP","OK"))</f>
        <v/>
      </c>
      <c r="J127" s="26" t="str">
        <f aca="false">IF(P127&lt;&gt;"OK","",SUMIFS(B$8:B127,A$8:A127,"&gt;"&amp;(A127-7),P$8:P127,"OK"))</f>
        <v/>
      </c>
      <c r="K127" s="27" t="str">
        <f aca="false">IF(P127&lt;&gt;"OK","",IF(G127-J127-SUMIFS(C$8:C127,A$8:A127,"&gt;"&amp;(A127-7),P$8:P127,"OK")&lt;=0,"",J127/(G127-J127-SUMIFS(C$8:C127,A$8:A127,"&gt;"&amp;(A127-7),P$8:P127,"OK"))))</f>
        <v/>
      </c>
      <c r="L127" s="28" t="str">
        <f aca="false">IF(OR(P127&lt;&gt;"OK",K127="",N(Rules!$B$8)=0),"",IF(K127&lt;=-Rules!$B$8,"STOP","OK"))</f>
        <v/>
      </c>
      <c r="M127" s="26" t="str">
        <f aca="false">IF(P127&lt;&gt;"OK","",MAX(IF(COUNT(M$8:M126)=0,N(Rules!$B$5),INDEX(M$8:M126,MATCH(9.99E+307,M$8:M126)))+N(C127),G127))</f>
        <v/>
      </c>
      <c r="N127" s="27" t="str">
        <f aca="false">IF(P127&lt;&gt;"OK","",IF(N(M127)&lt;=0,"",MAX(0,1-G127/M127)))</f>
        <v/>
      </c>
      <c r="O127" s="33" t="str">
        <f aca="false">IF(P127&lt;&gt;"OK","",IF(OR(N(Rules!$B$11)=0,N(N127)&lt;Rules!$B$11),1,IF(OR(Rules!$B$12="",N(Rules!$B$12)&lt;0,N(Rules!$B$12)&gt;1),1,Rules!$B$12)))</f>
        <v/>
      </c>
      <c r="P127" s="28" t="str">
        <f aca="false">IF(COUNTA(A127:E127)=0,"",IF(NOT(ISNUMBER(A127)),"Add a date",IF(NOT(ISNUMBER(B127)),"Add P/L (0 if flat)",IF(AND(C127&lt;&gt;"",NOT(ISNUMBER(C127))),"Deposit must be a number",IF(N(Rules!$B$5)&lt;=0,"Set account size on Rules",IF(A127&lt;=MAX(A$8:A126),"Date must be after the rows above","OK"))))))</f>
        <v/>
      </c>
      <c r="Q127" s="28" t="str">
        <f aca="false">IF(P127&lt;&gt;"OK","",COUNTIF(P$8:P127,"OK"))</f>
        <v/>
      </c>
    </row>
    <row r="128" customFormat="false" ht="15" hidden="false" customHeight="false" outlineLevel="0" collapsed="false">
      <c r="A128" s="29"/>
      <c r="B128" s="32"/>
      <c r="C128" s="32"/>
      <c r="D128" s="15"/>
      <c r="E128" s="15"/>
      <c r="F128" s="26" t="str">
        <f aca="false">IF(P128&lt;&gt;"OK","",IF(COUNT(G$8:G127)=0,N(Rules!$B$5),INDEX(G$8:G127,MATCH(9.99E+307,G$8:G127))))</f>
        <v/>
      </c>
      <c r="G128" s="26" t="str">
        <f aca="false">IF(P128&lt;&gt;"OK","",F128+B128+N(C128))</f>
        <v/>
      </c>
      <c r="H128" s="27" t="str">
        <f aca="false">IF(OR(P128&lt;&gt;"OK",N(F128)&lt;=0),"",B128/F128)</f>
        <v/>
      </c>
      <c r="I128" s="28" t="str">
        <f aca="false">IF(OR(H128="",N(Rules!$B$7)=0),"",IF(H128&lt;=-Rules!$B$7,"STOP","OK"))</f>
        <v/>
      </c>
      <c r="J128" s="26" t="str">
        <f aca="false">IF(P128&lt;&gt;"OK","",SUMIFS(B$8:B128,A$8:A128,"&gt;"&amp;(A128-7),P$8:P128,"OK"))</f>
        <v/>
      </c>
      <c r="K128" s="27" t="str">
        <f aca="false">IF(P128&lt;&gt;"OK","",IF(G128-J128-SUMIFS(C$8:C128,A$8:A128,"&gt;"&amp;(A128-7),P$8:P128,"OK")&lt;=0,"",J128/(G128-J128-SUMIFS(C$8:C128,A$8:A128,"&gt;"&amp;(A128-7),P$8:P128,"OK"))))</f>
        <v/>
      </c>
      <c r="L128" s="28" t="str">
        <f aca="false">IF(OR(P128&lt;&gt;"OK",K128="",N(Rules!$B$8)=0),"",IF(K128&lt;=-Rules!$B$8,"STOP","OK"))</f>
        <v/>
      </c>
      <c r="M128" s="26" t="str">
        <f aca="false">IF(P128&lt;&gt;"OK","",MAX(IF(COUNT(M$8:M127)=0,N(Rules!$B$5),INDEX(M$8:M127,MATCH(9.99E+307,M$8:M127)))+N(C128),G128))</f>
        <v/>
      </c>
      <c r="N128" s="27" t="str">
        <f aca="false">IF(P128&lt;&gt;"OK","",IF(N(M128)&lt;=0,"",MAX(0,1-G128/M128)))</f>
        <v/>
      </c>
      <c r="O128" s="33" t="str">
        <f aca="false">IF(P128&lt;&gt;"OK","",IF(OR(N(Rules!$B$11)=0,N(N128)&lt;Rules!$B$11),1,IF(OR(Rules!$B$12="",N(Rules!$B$12)&lt;0,N(Rules!$B$12)&gt;1),1,Rules!$B$12)))</f>
        <v/>
      </c>
      <c r="P128" s="28" t="str">
        <f aca="false">IF(COUNTA(A128:E128)=0,"",IF(NOT(ISNUMBER(A128)),"Add a date",IF(NOT(ISNUMBER(B128)),"Add P/L (0 if flat)",IF(AND(C128&lt;&gt;"",NOT(ISNUMBER(C128))),"Deposit must be a number",IF(N(Rules!$B$5)&lt;=0,"Set account size on Rules",IF(A128&lt;=MAX(A$8:A127),"Date must be after the rows above","OK"))))))</f>
        <v/>
      </c>
      <c r="Q128" s="28" t="str">
        <f aca="false">IF(P128&lt;&gt;"OK","",COUNTIF(P$8:P128,"OK"))</f>
        <v/>
      </c>
    </row>
    <row r="129" customFormat="false" ht="15" hidden="false" customHeight="false" outlineLevel="0" collapsed="false">
      <c r="A129" s="29"/>
      <c r="B129" s="32"/>
      <c r="C129" s="32"/>
      <c r="D129" s="15"/>
      <c r="E129" s="15"/>
      <c r="F129" s="26" t="str">
        <f aca="false">IF(P129&lt;&gt;"OK","",IF(COUNT(G$8:G128)=0,N(Rules!$B$5),INDEX(G$8:G128,MATCH(9.99E+307,G$8:G128))))</f>
        <v/>
      </c>
      <c r="G129" s="26" t="str">
        <f aca="false">IF(P129&lt;&gt;"OK","",F129+B129+N(C129))</f>
        <v/>
      </c>
      <c r="H129" s="27" t="str">
        <f aca="false">IF(OR(P129&lt;&gt;"OK",N(F129)&lt;=0),"",B129/F129)</f>
        <v/>
      </c>
      <c r="I129" s="28" t="str">
        <f aca="false">IF(OR(H129="",N(Rules!$B$7)=0),"",IF(H129&lt;=-Rules!$B$7,"STOP","OK"))</f>
        <v/>
      </c>
      <c r="J129" s="26" t="str">
        <f aca="false">IF(P129&lt;&gt;"OK","",SUMIFS(B$8:B129,A$8:A129,"&gt;"&amp;(A129-7),P$8:P129,"OK"))</f>
        <v/>
      </c>
      <c r="K129" s="27" t="str">
        <f aca="false">IF(P129&lt;&gt;"OK","",IF(G129-J129-SUMIFS(C$8:C129,A$8:A129,"&gt;"&amp;(A129-7),P$8:P129,"OK")&lt;=0,"",J129/(G129-J129-SUMIFS(C$8:C129,A$8:A129,"&gt;"&amp;(A129-7),P$8:P129,"OK"))))</f>
        <v/>
      </c>
      <c r="L129" s="28" t="str">
        <f aca="false">IF(OR(P129&lt;&gt;"OK",K129="",N(Rules!$B$8)=0),"",IF(K129&lt;=-Rules!$B$8,"STOP","OK"))</f>
        <v/>
      </c>
      <c r="M129" s="26" t="str">
        <f aca="false">IF(P129&lt;&gt;"OK","",MAX(IF(COUNT(M$8:M128)=0,N(Rules!$B$5),INDEX(M$8:M128,MATCH(9.99E+307,M$8:M128)))+N(C129),G129))</f>
        <v/>
      </c>
      <c r="N129" s="27" t="str">
        <f aca="false">IF(P129&lt;&gt;"OK","",IF(N(M129)&lt;=0,"",MAX(0,1-G129/M129)))</f>
        <v/>
      </c>
      <c r="O129" s="33" t="str">
        <f aca="false">IF(P129&lt;&gt;"OK","",IF(OR(N(Rules!$B$11)=0,N(N129)&lt;Rules!$B$11),1,IF(OR(Rules!$B$12="",N(Rules!$B$12)&lt;0,N(Rules!$B$12)&gt;1),1,Rules!$B$12)))</f>
        <v/>
      </c>
      <c r="P129" s="28" t="str">
        <f aca="false">IF(COUNTA(A129:E129)=0,"",IF(NOT(ISNUMBER(A129)),"Add a date",IF(NOT(ISNUMBER(B129)),"Add P/L (0 if flat)",IF(AND(C129&lt;&gt;"",NOT(ISNUMBER(C129))),"Deposit must be a number",IF(N(Rules!$B$5)&lt;=0,"Set account size on Rules",IF(A129&lt;=MAX(A$8:A128),"Date must be after the rows above","OK"))))))</f>
        <v/>
      </c>
      <c r="Q129" s="28" t="str">
        <f aca="false">IF(P129&lt;&gt;"OK","",COUNTIF(P$8:P129,"OK"))</f>
        <v/>
      </c>
    </row>
    <row r="130" customFormat="false" ht="15" hidden="false" customHeight="false" outlineLevel="0" collapsed="false">
      <c r="A130" s="29"/>
      <c r="B130" s="32"/>
      <c r="C130" s="32"/>
      <c r="D130" s="15"/>
      <c r="E130" s="15"/>
      <c r="F130" s="26" t="str">
        <f aca="false">IF(P130&lt;&gt;"OK","",IF(COUNT(G$8:G129)=0,N(Rules!$B$5),INDEX(G$8:G129,MATCH(9.99E+307,G$8:G129))))</f>
        <v/>
      </c>
      <c r="G130" s="26" t="str">
        <f aca="false">IF(P130&lt;&gt;"OK","",F130+B130+N(C130))</f>
        <v/>
      </c>
      <c r="H130" s="27" t="str">
        <f aca="false">IF(OR(P130&lt;&gt;"OK",N(F130)&lt;=0),"",B130/F130)</f>
        <v/>
      </c>
      <c r="I130" s="28" t="str">
        <f aca="false">IF(OR(H130="",N(Rules!$B$7)=0),"",IF(H130&lt;=-Rules!$B$7,"STOP","OK"))</f>
        <v/>
      </c>
      <c r="J130" s="26" t="str">
        <f aca="false">IF(P130&lt;&gt;"OK","",SUMIFS(B$8:B130,A$8:A130,"&gt;"&amp;(A130-7),P$8:P130,"OK"))</f>
        <v/>
      </c>
      <c r="K130" s="27" t="str">
        <f aca="false">IF(P130&lt;&gt;"OK","",IF(G130-J130-SUMIFS(C$8:C130,A$8:A130,"&gt;"&amp;(A130-7),P$8:P130,"OK")&lt;=0,"",J130/(G130-J130-SUMIFS(C$8:C130,A$8:A130,"&gt;"&amp;(A130-7),P$8:P130,"OK"))))</f>
        <v/>
      </c>
      <c r="L130" s="28" t="str">
        <f aca="false">IF(OR(P130&lt;&gt;"OK",K130="",N(Rules!$B$8)=0),"",IF(K130&lt;=-Rules!$B$8,"STOP","OK"))</f>
        <v/>
      </c>
      <c r="M130" s="26" t="str">
        <f aca="false">IF(P130&lt;&gt;"OK","",MAX(IF(COUNT(M$8:M129)=0,N(Rules!$B$5),INDEX(M$8:M129,MATCH(9.99E+307,M$8:M129)))+N(C130),G130))</f>
        <v/>
      </c>
      <c r="N130" s="27" t="str">
        <f aca="false">IF(P130&lt;&gt;"OK","",IF(N(M130)&lt;=0,"",MAX(0,1-G130/M130)))</f>
        <v/>
      </c>
      <c r="O130" s="33" t="str">
        <f aca="false">IF(P130&lt;&gt;"OK","",IF(OR(N(Rules!$B$11)=0,N(N130)&lt;Rules!$B$11),1,IF(OR(Rules!$B$12="",N(Rules!$B$12)&lt;0,N(Rules!$B$12)&gt;1),1,Rules!$B$12)))</f>
        <v/>
      </c>
      <c r="P130" s="28" t="str">
        <f aca="false">IF(COUNTA(A130:E130)=0,"",IF(NOT(ISNUMBER(A130)),"Add a date",IF(NOT(ISNUMBER(B130)),"Add P/L (0 if flat)",IF(AND(C130&lt;&gt;"",NOT(ISNUMBER(C130))),"Deposit must be a number",IF(N(Rules!$B$5)&lt;=0,"Set account size on Rules",IF(A130&lt;=MAX(A$8:A129),"Date must be after the rows above","OK"))))))</f>
        <v/>
      </c>
      <c r="Q130" s="28" t="str">
        <f aca="false">IF(P130&lt;&gt;"OK","",COUNTIF(P$8:P130,"OK"))</f>
        <v/>
      </c>
    </row>
    <row r="131" customFormat="false" ht="15" hidden="false" customHeight="false" outlineLevel="0" collapsed="false">
      <c r="A131" s="29"/>
      <c r="B131" s="32"/>
      <c r="C131" s="32"/>
      <c r="D131" s="15"/>
      <c r="E131" s="15"/>
      <c r="F131" s="26" t="str">
        <f aca="false">IF(P131&lt;&gt;"OK","",IF(COUNT(G$8:G130)=0,N(Rules!$B$5),INDEX(G$8:G130,MATCH(9.99E+307,G$8:G130))))</f>
        <v/>
      </c>
      <c r="G131" s="26" t="str">
        <f aca="false">IF(P131&lt;&gt;"OK","",F131+B131+N(C131))</f>
        <v/>
      </c>
      <c r="H131" s="27" t="str">
        <f aca="false">IF(OR(P131&lt;&gt;"OK",N(F131)&lt;=0),"",B131/F131)</f>
        <v/>
      </c>
      <c r="I131" s="28" t="str">
        <f aca="false">IF(OR(H131="",N(Rules!$B$7)=0),"",IF(H131&lt;=-Rules!$B$7,"STOP","OK"))</f>
        <v/>
      </c>
      <c r="J131" s="26" t="str">
        <f aca="false">IF(P131&lt;&gt;"OK","",SUMIFS(B$8:B131,A$8:A131,"&gt;"&amp;(A131-7),P$8:P131,"OK"))</f>
        <v/>
      </c>
      <c r="K131" s="27" t="str">
        <f aca="false">IF(P131&lt;&gt;"OK","",IF(G131-J131-SUMIFS(C$8:C131,A$8:A131,"&gt;"&amp;(A131-7),P$8:P131,"OK")&lt;=0,"",J131/(G131-J131-SUMIFS(C$8:C131,A$8:A131,"&gt;"&amp;(A131-7),P$8:P131,"OK"))))</f>
        <v/>
      </c>
      <c r="L131" s="28" t="str">
        <f aca="false">IF(OR(P131&lt;&gt;"OK",K131="",N(Rules!$B$8)=0),"",IF(K131&lt;=-Rules!$B$8,"STOP","OK"))</f>
        <v/>
      </c>
      <c r="M131" s="26" t="str">
        <f aca="false">IF(P131&lt;&gt;"OK","",MAX(IF(COUNT(M$8:M130)=0,N(Rules!$B$5),INDEX(M$8:M130,MATCH(9.99E+307,M$8:M130)))+N(C131),G131))</f>
        <v/>
      </c>
      <c r="N131" s="27" t="str">
        <f aca="false">IF(P131&lt;&gt;"OK","",IF(N(M131)&lt;=0,"",MAX(0,1-G131/M131)))</f>
        <v/>
      </c>
      <c r="O131" s="33" t="str">
        <f aca="false">IF(P131&lt;&gt;"OK","",IF(OR(N(Rules!$B$11)=0,N(N131)&lt;Rules!$B$11),1,IF(OR(Rules!$B$12="",N(Rules!$B$12)&lt;0,N(Rules!$B$12)&gt;1),1,Rules!$B$12)))</f>
        <v/>
      </c>
      <c r="P131" s="28" t="str">
        <f aca="false">IF(COUNTA(A131:E131)=0,"",IF(NOT(ISNUMBER(A131)),"Add a date",IF(NOT(ISNUMBER(B131)),"Add P/L (0 if flat)",IF(AND(C131&lt;&gt;"",NOT(ISNUMBER(C131))),"Deposit must be a number",IF(N(Rules!$B$5)&lt;=0,"Set account size on Rules",IF(A131&lt;=MAX(A$8:A130),"Date must be after the rows above","OK"))))))</f>
        <v/>
      </c>
      <c r="Q131" s="28" t="str">
        <f aca="false">IF(P131&lt;&gt;"OK","",COUNTIF(P$8:P131,"OK"))</f>
        <v/>
      </c>
    </row>
    <row r="132" customFormat="false" ht="15" hidden="false" customHeight="false" outlineLevel="0" collapsed="false">
      <c r="A132" s="29"/>
      <c r="B132" s="32"/>
      <c r="C132" s="32"/>
      <c r="D132" s="15"/>
      <c r="E132" s="15"/>
      <c r="F132" s="26" t="str">
        <f aca="false">IF(P132&lt;&gt;"OK","",IF(COUNT(G$8:G131)=0,N(Rules!$B$5),INDEX(G$8:G131,MATCH(9.99E+307,G$8:G131))))</f>
        <v/>
      </c>
      <c r="G132" s="26" t="str">
        <f aca="false">IF(P132&lt;&gt;"OK","",F132+B132+N(C132))</f>
        <v/>
      </c>
      <c r="H132" s="27" t="str">
        <f aca="false">IF(OR(P132&lt;&gt;"OK",N(F132)&lt;=0),"",B132/F132)</f>
        <v/>
      </c>
      <c r="I132" s="28" t="str">
        <f aca="false">IF(OR(H132="",N(Rules!$B$7)=0),"",IF(H132&lt;=-Rules!$B$7,"STOP","OK"))</f>
        <v/>
      </c>
      <c r="J132" s="26" t="str">
        <f aca="false">IF(P132&lt;&gt;"OK","",SUMIFS(B$8:B132,A$8:A132,"&gt;"&amp;(A132-7),P$8:P132,"OK"))</f>
        <v/>
      </c>
      <c r="K132" s="27" t="str">
        <f aca="false">IF(P132&lt;&gt;"OK","",IF(G132-J132-SUMIFS(C$8:C132,A$8:A132,"&gt;"&amp;(A132-7),P$8:P132,"OK")&lt;=0,"",J132/(G132-J132-SUMIFS(C$8:C132,A$8:A132,"&gt;"&amp;(A132-7),P$8:P132,"OK"))))</f>
        <v/>
      </c>
      <c r="L132" s="28" t="str">
        <f aca="false">IF(OR(P132&lt;&gt;"OK",K132="",N(Rules!$B$8)=0),"",IF(K132&lt;=-Rules!$B$8,"STOP","OK"))</f>
        <v/>
      </c>
      <c r="M132" s="26" t="str">
        <f aca="false">IF(P132&lt;&gt;"OK","",MAX(IF(COUNT(M$8:M131)=0,N(Rules!$B$5),INDEX(M$8:M131,MATCH(9.99E+307,M$8:M131)))+N(C132),G132))</f>
        <v/>
      </c>
      <c r="N132" s="27" t="str">
        <f aca="false">IF(P132&lt;&gt;"OK","",IF(N(M132)&lt;=0,"",MAX(0,1-G132/M132)))</f>
        <v/>
      </c>
      <c r="O132" s="33" t="str">
        <f aca="false">IF(P132&lt;&gt;"OK","",IF(OR(N(Rules!$B$11)=0,N(N132)&lt;Rules!$B$11),1,IF(OR(Rules!$B$12="",N(Rules!$B$12)&lt;0,N(Rules!$B$12)&gt;1),1,Rules!$B$12)))</f>
        <v/>
      </c>
      <c r="P132" s="28" t="str">
        <f aca="false">IF(COUNTA(A132:E132)=0,"",IF(NOT(ISNUMBER(A132)),"Add a date",IF(NOT(ISNUMBER(B132)),"Add P/L (0 if flat)",IF(AND(C132&lt;&gt;"",NOT(ISNUMBER(C132))),"Deposit must be a number",IF(N(Rules!$B$5)&lt;=0,"Set account size on Rules",IF(A132&lt;=MAX(A$8:A131),"Date must be after the rows above","OK"))))))</f>
        <v/>
      </c>
      <c r="Q132" s="28" t="str">
        <f aca="false">IF(P132&lt;&gt;"OK","",COUNTIF(P$8:P132,"OK"))</f>
        <v/>
      </c>
    </row>
    <row r="133" customFormat="false" ht="15" hidden="false" customHeight="false" outlineLevel="0" collapsed="false">
      <c r="A133" s="29"/>
      <c r="B133" s="32"/>
      <c r="C133" s="32"/>
      <c r="D133" s="15"/>
      <c r="E133" s="15"/>
      <c r="F133" s="26" t="str">
        <f aca="false">IF(P133&lt;&gt;"OK","",IF(COUNT(G$8:G132)=0,N(Rules!$B$5),INDEX(G$8:G132,MATCH(9.99E+307,G$8:G132))))</f>
        <v/>
      </c>
      <c r="G133" s="26" t="str">
        <f aca="false">IF(P133&lt;&gt;"OK","",F133+B133+N(C133))</f>
        <v/>
      </c>
      <c r="H133" s="27" t="str">
        <f aca="false">IF(OR(P133&lt;&gt;"OK",N(F133)&lt;=0),"",B133/F133)</f>
        <v/>
      </c>
      <c r="I133" s="28" t="str">
        <f aca="false">IF(OR(H133="",N(Rules!$B$7)=0),"",IF(H133&lt;=-Rules!$B$7,"STOP","OK"))</f>
        <v/>
      </c>
      <c r="J133" s="26" t="str">
        <f aca="false">IF(P133&lt;&gt;"OK","",SUMIFS(B$8:B133,A$8:A133,"&gt;"&amp;(A133-7),P$8:P133,"OK"))</f>
        <v/>
      </c>
      <c r="K133" s="27" t="str">
        <f aca="false">IF(P133&lt;&gt;"OK","",IF(G133-J133-SUMIFS(C$8:C133,A$8:A133,"&gt;"&amp;(A133-7),P$8:P133,"OK")&lt;=0,"",J133/(G133-J133-SUMIFS(C$8:C133,A$8:A133,"&gt;"&amp;(A133-7),P$8:P133,"OK"))))</f>
        <v/>
      </c>
      <c r="L133" s="28" t="str">
        <f aca="false">IF(OR(P133&lt;&gt;"OK",K133="",N(Rules!$B$8)=0),"",IF(K133&lt;=-Rules!$B$8,"STOP","OK"))</f>
        <v/>
      </c>
      <c r="M133" s="26" t="str">
        <f aca="false">IF(P133&lt;&gt;"OK","",MAX(IF(COUNT(M$8:M132)=0,N(Rules!$B$5),INDEX(M$8:M132,MATCH(9.99E+307,M$8:M132)))+N(C133),G133))</f>
        <v/>
      </c>
      <c r="N133" s="27" t="str">
        <f aca="false">IF(P133&lt;&gt;"OK","",IF(N(M133)&lt;=0,"",MAX(0,1-G133/M133)))</f>
        <v/>
      </c>
      <c r="O133" s="33" t="str">
        <f aca="false">IF(P133&lt;&gt;"OK","",IF(OR(N(Rules!$B$11)=0,N(N133)&lt;Rules!$B$11),1,IF(OR(Rules!$B$12="",N(Rules!$B$12)&lt;0,N(Rules!$B$12)&gt;1),1,Rules!$B$12)))</f>
        <v/>
      </c>
      <c r="P133" s="28" t="str">
        <f aca="false">IF(COUNTA(A133:E133)=0,"",IF(NOT(ISNUMBER(A133)),"Add a date",IF(NOT(ISNUMBER(B133)),"Add P/L (0 if flat)",IF(AND(C133&lt;&gt;"",NOT(ISNUMBER(C133))),"Deposit must be a number",IF(N(Rules!$B$5)&lt;=0,"Set account size on Rules",IF(A133&lt;=MAX(A$8:A132),"Date must be after the rows above","OK"))))))</f>
        <v/>
      </c>
      <c r="Q133" s="28" t="str">
        <f aca="false">IF(P133&lt;&gt;"OK","",COUNTIF(P$8:P133,"OK"))</f>
        <v/>
      </c>
    </row>
    <row r="134" customFormat="false" ht="15" hidden="false" customHeight="false" outlineLevel="0" collapsed="false">
      <c r="A134" s="29"/>
      <c r="B134" s="32"/>
      <c r="C134" s="32"/>
      <c r="D134" s="15"/>
      <c r="E134" s="15"/>
      <c r="F134" s="26" t="str">
        <f aca="false">IF(P134&lt;&gt;"OK","",IF(COUNT(G$8:G133)=0,N(Rules!$B$5),INDEX(G$8:G133,MATCH(9.99E+307,G$8:G133))))</f>
        <v/>
      </c>
      <c r="G134" s="26" t="str">
        <f aca="false">IF(P134&lt;&gt;"OK","",F134+B134+N(C134))</f>
        <v/>
      </c>
      <c r="H134" s="27" t="str">
        <f aca="false">IF(OR(P134&lt;&gt;"OK",N(F134)&lt;=0),"",B134/F134)</f>
        <v/>
      </c>
      <c r="I134" s="28" t="str">
        <f aca="false">IF(OR(H134="",N(Rules!$B$7)=0),"",IF(H134&lt;=-Rules!$B$7,"STOP","OK"))</f>
        <v/>
      </c>
      <c r="J134" s="26" t="str">
        <f aca="false">IF(P134&lt;&gt;"OK","",SUMIFS(B$8:B134,A$8:A134,"&gt;"&amp;(A134-7),P$8:P134,"OK"))</f>
        <v/>
      </c>
      <c r="K134" s="27" t="str">
        <f aca="false">IF(P134&lt;&gt;"OK","",IF(G134-J134-SUMIFS(C$8:C134,A$8:A134,"&gt;"&amp;(A134-7),P$8:P134,"OK")&lt;=0,"",J134/(G134-J134-SUMIFS(C$8:C134,A$8:A134,"&gt;"&amp;(A134-7),P$8:P134,"OK"))))</f>
        <v/>
      </c>
      <c r="L134" s="28" t="str">
        <f aca="false">IF(OR(P134&lt;&gt;"OK",K134="",N(Rules!$B$8)=0),"",IF(K134&lt;=-Rules!$B$8,"STOP","OK"))</f>
        <v/>
      </c>
      <c r="M134" s="26" t="str">
        <f aca="false">IF(P134&lt;&gt;"OK","",MAX(IF(COUNT(M$8:M133)=0,N(Rules!$B$5),INDEX(M$8:M133,MATCH(9.99E+307,M$8:M133)))+N(C134),G134))</f>
        <v/>
      </c>
      <c r="N134" s="27" t="str">
        <f aca="false">IF(P134&lt;&gt;"OK","",IF(N(M134)&lt;=0,"",MAX(0,1-G134/M134)))</f>
        <v/>
      </c>
      <c r="O134" s="33" t="str">
        <f aca="false">IF(P134&lt;&gt;"OK","",IF(OR(N(Rules!$B$11)=0,N(N134)&lt;Rules!$B$11),1,IF(OR(Rules!$B$12="",N(Rules!$B$12)&lt;0,N(Rules!$B$12)&gt;1),1,Rules!$B$12)))</f>
        <v/>
      </c>
      <c r="P134" s="28" t="str">
        <f aca="false">IF(COUNTA(A134:E134)=0,"",IF(NOT(ISNUMBER(A134)),"Add a date",IF(NOT(ISNUMBER(B134)),"Add P/L (0 if flat)",IF(AND(C134&lt;&gt;"",NOT(ISNUMBER(C134))),"Deposit must be a number",IF(N(Rules!$B$5)&lt;=0,"Set account size on Rules",IF(A134&lt;=MAX(A$8:A133),"Date must be after the rows above","OK"))))))</f>
        <v/>
      </c>
      <c r="Q134" s="28" t="str">
        <f aca="false">IF(P134&lt;&gt;"OK","",COUNTIF(P$8:P134,"OK"))</f>
        <v/>
      </c>
    </row>
    <row r="135" customFormat="false" ht="15" hidden="false" customHeight="false" outlineLevel="0" collapsed="false">
      <c r="A135" s="29"/>
      <c r="B135" s="32"/>
      <c r="C135" s="32"/>
      <c r="D135" s="15"/>
      <c r="E135" s="15"/>
      <c r="F135" s="26" t="str">
        <f aca="false">IF(P135&lt;&gt;"OK","",IF(COUNT(G$8:G134)=0,N(Rules!$B$5),INDEX(G$8:G134,MATCH(9.99E+307,G$8:G134))))</f>
        <v/>
      </c>
      <c r="G135" s="26" t="str">
        <f aca="false">IF(P135&lt;&gt;"OK","",F135+B135+N(C135))</f>
        <v/>
      </c>
      <c r="H135" s="27" t="str">
        <f aca="false">IF(OR(P135&lt;&gt;"OK",N(F135)&lt;=0),"",B135/F135)</f>
        <v/>
      </c>
      <c r="I135" s="28" t="str">
        <f aca="false">IF(OR(H135="",N(Rules!$B$7)=0),"",IF(H135&lt;=-Rules!$B$7,"STOP","OK"))</f>
        <v/>
      </c>
      <c r="J135" s="26" t="str">
        <f aca="false">IF(P135&lt;&gt;"OK","",SUMIFS(B$8:B135,A$8:A135,"&gt;"&amp;(A135-7),P$8:P135,"OK"))</f>
        <v/>
      </c>
      <c r="K135" s="27" t="str">
        <f aca="false">IF(P135&lt;&gt;"OK","",IF(G135-J135-SUMIFS(C$8:C135,A$8:A135,"&gt;"&amp;(A135-7),P$8:P135,"OK")&lt;=0,"",J135/(G135-J135-SUMIFS(C$8:C135,A$8:A135,"&gt;"&amp;(A135-7),P$8:P135,"OK"))))</f>
        <v/>
      </c>
      <c r="L135" s="28" t="str">
        <f aca="false">IF(OR(P135&lt;&gt;"OK",K135="",N(Rules!$B$8)=0),"",IF(K135&lt;=-Rules!$B$8,"STOP","OK"))</f>
        <v/>
      </c>
      <c r="M135" s="26" t="str">
        <f aca="false">IF(P135&lt;&gt;"OK","",MAX(IF(COUNT(M$8:M134)=0,N(Rules!$B$5),INDEX(M$8:M134,MATCH(9.99E+307,M$8:M134)))+N(C135),G135))</f>
        <v/>
      </c>
      <c r="N135" s="27" t="str">
        <f aca="false">IF(P135&lt;&gt;"OK","",IF(N(M135)&lt;=0,"",MAX(0,1-G135/M135)))</f>
        <v/>
      </c>
      <c r="O135" s="33" t="str">
        <f aca="false">IF(P135&lt;&gt;"OK","",IF(OR(N(Rules!$B$11)=0,N(N135)&lt;Rules!$B$11),1,IF(OR(Rules!$B$12="",N(Rules!$B$12)&lt;0,N(Rules!$B$12)&gt;1),1,Rules!$B$12)))</f>
        <v/>
      </c>
      <c r="P135" s="28" t="str">
        <f aca="false">IF(COUNTA(A135:E135)=0,"",IF(NOT(ISNUMBER(A135)),"Add a date",IF(NOT(ISNUMBER(B135)),"Add P/L (0 if flat)",IF(AND(C135&lt;&gt;"",NOT(ISNUMBER(C135))),"Deposit must be a number",IF(N(Rules!$B$5)&lt;=0,"Set account size on Rules",IF(A135&lt;=MAX(A$8:A134),"Date must be after the rows above","OK"))))))</f>
        <v/>
      </c>
      <c r="Q135" s="28" t="str">
        <f aca="false">IF(P135&lt;&gt;"OK","",COUNTIF(P$8:P135,"OK"))</f>
        <v/>
      </c>
    </row>
    <row r="136" customFormat="false" ht="15" hidden="false" customHeight="false" outlineLevel="0" collapsed="false">
      <c r="A136" s="29"/>
      <c r="B136" s="32"/>
      <c r="C136" s="32"/>
      <c r="D136" s="15"/>
      <c r="E136" s="15"/>
      <c r="F136" s="26" t="str">
        <f aca="false">IF(P136&lt;&gt;"OK","",IF(COUNT(G$8:G135)=0,N(Rules!$B$5),INDEX(G$8:G135,MATCH(9.99E+307,G$8:G135))))</f>
        <v/>
      </c>
      <c r="G136" s="26" t="str">
        <f aca="false">IF(P136&lt;&gt;"OK","",F136+B136+N(C136))</f>
        <v/>
      </c>
      <c r="H136" s="27" t="str">
        <f aca="false">IF(OR(P136&lt;&gt;"OK",N(F136)&lt;=0),"",B136/F136)</f>
        <v/>
      </c>
      <c r="I136" s="28" t="str">
        <f aca="false">IF(OR(H136="",N(Rules!$B$7)=0),"",IF(H136&lt;=-Rules!$B$7,"STOP","OK"))</f>
        <v/>
      </c>
      <c r="J136" s="26" t="str">
        <f aca="false">IF(P136&lt;&gt;"OK","",SUMIFS(B$8:B136,A$8:A136,"&gt;"&amp;(A136-7),P$8:P136,"OK"))</f>
        <v/>
      </c>
      <c r="K136" s="27" t="str">
        <f aca="false">IF(P136&lt;&gt;"OK","",IF(G136-J136-SUMIFS(C$8:C136,A$8:A136,"&gt;"&amp;(A136-7),P$8:P136,"OK")&lt;=0,"",J136/(G136-J136-SUMIFS(C$8:C136,A$8:A136,"&gt;"&amp;(A136-7),P$8:P136,"OK"))))</f>
        <v/>
      </c>
      <c r="L136" s="28" t="str">
        <f aca="false">IF(OR(P136&lt;&gt;"OK",K136="",N(Rules!$B$8)=0),"",IF(K136&lt;=-Rules!$B$8,"STOP","OK"))</f>
        <v/>
      </c>
      <c r="M136" s="26" t="str">
        <f aca="false">IF(P136&lt;&gt;"OK","",MAX(IF(COUNT(M$8:M135)=0,N(Rules!$B$5),INDEX(M$8:M135,MATCH(9.99E+307,M$8:M135)))+N(C136),G136))</f>
        <v/>
      </c>
      <c r="N136" s="27" t="str">
        <f aca="false">IF(P136&lt;&gt;"OK","",IF(N(M136)&lt;=0,"",MAX(0,1-G136/M136)))</f>
        <v/>
      </c>
      <c r="O136" s="33" t="str">
        <f aca="false">IF(P136&lt;&gt;"OK","",IF(OR(N(Rules!$B$11)=0,N(N136)&lt;Rules!$B$11),1,IF(OR(Rules!$B$12="",N(Rules!$B$12)&lt;0,N(Rules!$B$12)&gt;1),1,Rules!$B$12)))</f>
        <v/>
      </c>
      <c r="P136" s="28" t="str">
        <f aca="false">IF(COUNTA(A136:E136)=0,"",IF(NOT(ISNUMBER(A136)),"Add a date",IF(NOT(ISNUMBER(B136)),"Add P/L (0 if flat)",IF(AND(C136&lt;&gt;"",NOT(ISNUMBER(C136))),"Deposit must be a number",IF(N(Rules!$B$5)&lt;=0,"Set account size on Rules",IF(A136&lt;=MAX(A$8:A135),"Date must be after the rows above","OK"))))))</f>
        <v/>
      </c>
      <c r="Q136" s="28" t="str">
        <f aca="false">IF(P136&lt;&gt;"OK","",COUNTIF(P$8:P136,"OK"))</f>
        <v/>
      </c>
    </row>
    <row r="137" customFormat="false" ht="15" hidden="false" customHeight="false" outlineLevel="0" collapsed="false">
      <c r="A137" s="29"/>
      <c r="B137" s="32"/>
      <c r="C137" s="32"/>
      <c r="D137" s="15"/>
      <c r="E137" s="15"/>
      <c r="F137" s="26" t="str">
        <f aca="false">IF(P137&lt;&gt;"OK","",IF(COUNT(G$8:G136)=0,N(Rules!$B$5),INDEX(G$8:G136,MATCH(9.99E+307,G$8:G136))))</f>
        <v/>
      </c>
      <c r="G137" s="26" t="str">
        <f aca="false">IF(P137&lt;&gt;"OK","",F137+B137+N(C137))</f>
        <v/>
      </c>
      <c r="H137" s="27" t="str">
        <f aca="false">IF(OR(P137&lt;&gt;"OK",N(F137)&lt;=0),"",B137/F137)</f>
        <v/>
      </c>
      <c r="I137" s="28" t="str">
        <f aca="false">IF(OR(H137="",N(Rules!$B$7)=0),"",IF(H137&lt;=-Rules!$B$7,"STOP","OK"))</f>
        <v/>
      </c>
      <c r="J137" s="26" t="str">
        <f aca="false">IF(P137&lt;&gt;"OK","",SUMIFS(B$8:B137,A$8:A137,"&gt;"&amp;(A137-7),P$8:P137,"OK"))</f>
        <v/>
      </c>
      <c r="K137" s="27" t="str">
        <f aca="false">IF(P137&lt;&gt;"OK","",IF(G137-J137-SUMIFS(C$8:C137,A$8:A137,"&gt;"&amp;(A137-7),P$8:P137,"OK")&lt;=0,"",J137/(G137-J137-SUMIFS(C$8:C137,A$8:A137,"&gt;"&amp;(A137-7),P$8:P137,"OK"))))</f>
        <v/>
      </c>
      <c r="L137" s="28" t="str">
        <f aca="false">IF(OR(P137&lt;&gt;"OK",K137="",N(Rules!$B$8)=0),"",IF(K137&lt;=-Rules!$B$8,"STOP","OK"))</f>
        <v/>
      </c>
      <c r="M137" s="26" t="str">
        <f aca="false">IF(P137&lt;&gt;"OK","",MAX(IF(COUNT(M$8:M136)=0,N(Rules!$B$5),INDEX(M$8:M136,MATCH(9.99E+307,M$8:M136)))+N(C137),G137))</f>
        <v/>
      </c>
      <c r="N137" s="27" t="str">
        <f aca="false">IF(P137&lt;&gt;"OK","",IF(N(M137)&lt;=0,"",MAX(0,1-G137/M137)))</f>
        <v/>
      </c>
      <c r="O137" s="33" t="str">
        <f aca="false">IF(P137&lt;&gt;"OK","",IF(OR(N(Rules!$B$11)=0,N(N137)&lt;Rules!$B$11),1,IF(OR(Rules!$B$12="",N(Rules!$B$12)&lt;0,N(Rules!$B$12)&gt;1),1,Rules!$B$12)))</f>
        <v/>
      </c>
      <c r="P137" s="28" t="str">
        <f aca="false">IF(COUNTA(A137:E137)=0,"",IF(NOT(ISNUMBER(A137)),"Add a date",IF(NOT(ISNUMBER(B137)),"Add P/L (0 if flat)",IF(AND(C137&lt;&gt;"",NOT(ISNUMBER(C137))),"Deposit must be a number",IF(N(Rules!$B$5)&lt;=0,"Set account size on Rules",IF(A137&lt;=MAX(A$8:A136),"Date must be after the rows above","OK"))))))</f>
        <v/>
      </c>
      <c r="Q137" s="28" t="str">
        <f aca="false">IF(P137&lt;&gt;"OK","",COUNTIF(P$8:P137,"OK"))</f>
        <v/>
      </c>
    </row>
    <row r="138" customFormat="false" ht="15" hidden="false" customHeight="false" outlineLevel="0" collapsed="false">
      <c r="A138" s="29"/>
      <c r="B138" s="32"/>
      <c r="C138" s="32"/>
      <c r="D138" s="15"/>
      <c r="E138" s="15"/>
      <c r="F138" s="26" t="str">
        <f aca="false">IF(P138&lt;&gt;"OK","",IF(COUNT(G$8:G137)=0,N(Rules!$B$5),INDEX(G$8:G137,MATCH(9.99E+307,G$8:G137))))</f>
        <v/>
      </c>
      <c r="G138" s="26" t="str">
        <f aca="false">IF(P138&lt;&gt;"OK","",F138+B138+N(C138))</f>
        <v/>
      </c>
      <c r="H138" s="27" t="str">
        <f aca="false">IF(OR(P138&lt;&gt;"OK",N(F138)&lt;=0),"",B138/F138)</f>
        <v/>
      </c>
      <c r="I138" s="28" t="str">
        <f aca="false">IF(OR(H138="",N(Rules!$B$7)=0),"",IF(H138&lt;=-Rules!$B$7,"STOP","OK"))</f>
        <v/>
      </c>
      <c r="J138" s="26" t="str">
        <f aca="false">IF(P138&lt;&gt;"OK","",SUMIFS(B$8:B138,A$8:A138,"&gt;"&amp;(A138-7),P$8:P138,"OK"))</f>
        <v/>
      </c>
      <c r="K138" s="27" t="str">
        <f aca="false">IF(P138&lt;&gt;"OK","",IF(G138-J138-SUMIFS(C$8:C138,A$8:A138,"&gt;"&amp;(A138-7),P$8:P138,"OK")&lt;=0,"",J138/(G138-J138-SUMIFS(C$8:C138,A$8:A138,"&gt;"&amp;(A138-7),P$8:P138,"OK"))))</f>
        <v/>
      </c>
      <c r="L138" s="28" t="str">
        <f aca="false">IF(OR(P138&lt;&gt;"OK",K138="",N(Rules!$B$8)=0),"",IF(K138&lt;=-Rules!$B$8,"STOP","OK"))</f>
        <v/>
      </c>
      <c r="M138" s="26" t="str">
        <f aca="false">IF(P138&lt;&gt;"OK","",MAX(IF(COUNT(M$8:M137)=0,N(Rules!$B$5),INDEX(M$8:M137,MATCH(9.99E+307,M$8:M137)))+N(C138),G138))</f>
        <v/>
      </c>
      <c r="N138" s="27" t="str">
        <f aca="false">IF(P138&lt;&gt;"OK","",IF(N(M138)&lt;=0,"",MAX(0,1-G138/M138)))</f>
        <v/>
      </c>
      <c r="O138" s="33" t="str">
        <f aca="false">IF(P138&lt;&gt;"OK","",IF(OR(N(Rules!$B$11)=0,N(N138)&lt;Rules!$B$11),1,IF(OR(Rules!$B$12="",N(Rules!$B$12)&lt;0,N(Rules!$B$12)&gt;1),1,Rules!$B$12)))</f>
        <v/>
      </c>
      <c r="P138" s="28" t="str">
        <f aca="false">IF(COUNTA(A138:E138)=0,"",IF(NOT(ISNUMBER(A138)),"Add a date",IF(NOT(ISNUMBER(B138)),"Add P/L (0 if flat)",IF(AND(C138&lt;&gt;"",NOT(ISNUMBER(C138))),"Deposit must be a number",IF(N(Rules!$B$5)&lt;=0,"Set account size on Rules",IF(A138&lt;=MAX(A$8:A137),"Date must be after the rows above","OK"))))))</f>
        <v/>
      </c>
      <c r="Q138" s="28" t="str">
        <f aca="false">IF(P138&lt;&gt;"OK","",COUNTIF(P$8:P138,"OK"))</f>
        <v/>
      </c>
    </row>
    <row r="139" customFormat="false" ht="15" hidden="false" customHeight="false" outlineLevel="0" collapsed="false">
      <c r="A139" s="29"/>
      <c r="B139" s="32"/>
      <c r="C139" s="32"/>
      <c r="D139" s="15"/>
      <c r="E139" s="15"/>
      <c r="F139" s="26" t="str">
        <f aca="false">IF(P139&lt;&gt;"OK","",IF(COUNT(G$8:G138)=0,N(Rules!$B$5),INDEX(G$8:G138,MATCH(9.99E+307,G$8:G138))))</f>
        <v/>
      </c>
      <c r="G139" s="26" t="str">
        <f aca="false">IF(P139&lt;&gt;"OK","",F139+B139+N(C139))</f>
        <v/>
      </c>
      <c r="H139" s="27" t="str">
        <f aca="false">IF(OR(P139&lt;&gt;"OK",N(F139)&lt;=0),"",B139/F139)</f>
        <v/>
      </c>
      <c r="I139" s="28" t="str">
        <f aca="false">IF(OR(H139="",N(Rules!$B$7)=0),"",IF(H139&lt;=-Rules!$B$7,"STOP","OK"))</f>
        <v/>
      </c>
      <c r="J139" s="26" t="str">
        <f aca="false">IF(P139&lt;&gt;"OK","",SUMIFS(B$8:B139,A$8:A139,"&gt;"&amp;(A139-7),P$8:P139,"OK"))</f>
        <v/>
      </c>
      <c r="K139" s="27" t="str">
        <f aca="false">IF(P139&lt;&gt;"OK","",IF(G139-J139-SUMIFS(C$8:C139,A$8:A139,"&gt;"&amp;(A139-7),P$8:P139,"OK")&lt;=0,"",J139/(G139-J139-SUMIFS(C$8:C139,A$8:A139,"&gt;"&amp;(A139-7),P$8:P139,"OK"))))</f>
        <v/>
      </c>
      <c r="L139" s="28" t="str">
        <f aca="false">IF(OR(P139&lt;&gt;"OK",K139="",N(Rules!$B$8)=0),"",IF(K139&lt;=-Rules!$B$8,"STOP","OK"))</f>
        <v/>
      </c>
      <c r="M139" s="26" t="str">
        <f aca="false">IF(P139&lt;&gt;"OK","",MAX(IF(COUNT(M$8:M138)=0,N(Rules!$B$5),INDEX(M$8:M138,MATCH(9.99E+307,M$8:M138)))+N(C139),G139))</f>
        <v/>
      </c>
      <c r="N139" s="27" t="str">
        <f aca="false">IF(P139&lt;&gt;"OK","",IF(N(M139)&lt;=0,"",MAX(0,1-G139/M139)))</f>
        <v/>
      </c>
      <c r="O139" s="33" t="str">
        <f aca="false">IF(P139&lt;&gt;"OK","",IF(OR(N(Rules!$B$11)=0,N(N139)&lt;Rules!$B$11),1,IF(OR(Rules!$B$12="",N(Rules!$B$12)&lt;0,N(Rules!$B$12)&gt;1),1,Rules!$B$12)))</f>
        <v/>
      </c>
      <c r="P139" s="28" t="str">
        <f aca="false">IF(COUNTA(A139:E139)=0,"",IF(NOT(ISNUMBER(A139)),"Add a date",IF(NOT(ISNUMBER(B139)),"Add P/L (0 if flat)",IF(AND(C139&lt;&gt;"",NOT(ISNUMBER(C139))),"Deposit must be a number",IF(N(Rules!$B$5)&lt;=0,"Set account size on Rules",IF(A139&lt;=MAX(A$8:A138),"Date must be after the rows above","OK"))))))</f>
        <v/>
      </c>
      <c r="Q139" s="28" t="str">
        <f aca="false">IF(P139&lt;&gt;"OK","",COUNTIF(P$8:P139,"OK"))</f>
        <v/>
      </c>
    </row>
    <row r="140" customFormat="false" ht="15" hidden="false" customHeight="false" outlineLevel="0" collapsed="false">
      <c r="A140" s="29"/>
      <c r="B140" s="32"/>
      <c r="C140" s="32"/>
      <c r="D140" s="15"/>
      <c r="E140" s="15"/>
      <c r="F140" s="26" t="str">
        <f aca="false">IF(P140&lt;&gt;"OK","",IF(COUNT(G$8:G139)=0,N(Rules!$B$5),INDEX(G$8:G139,MATCH(9.99E+307,G$8:G139))))</f>
        <v/>
      </c>
      <c r="G140" s="26" t="str">
        <f aca="false">IF(P140&lt;&gt;"OK","",F140+B140+N(C140))</f>
        <v/>
      </c>
      <c r="H140" s="27" t="str">
        <f aca="false">IF(OR(P140&lt;&gt;"OK",N(F140)&lt;=0),"",B140/F140)</f>
        <v/>
      </c>
      <c r="I140" s="28" t="str">
        <f aca="false">IF(OR(H140="",N(Rules!$B$7)=0),"",IF(H140&lt;=-Rules!$B$7,"STOP","OK"))</f>
        <v/>
      </c>
      <c r="J140" s="26" t="str">
        <f aca="false">IF(P140&lt;&gt;"OK","",SUMIFS(B$8:B140,A$8:A140,"&gt;"&amp;(A140-7),P$8:P140,"OK"))</f>
        <v/>
      </c>
      <c r="K140" s="27" t="str">
        <f aca="false">IF(P140&lt;&gt;"OK","",IF(G140-J140-SUMIFS(C$8:C140,A$8:A140,"&gt;"&amp;(A140-7),P$8:P140,"OK")&lt;=0,"",J140/(G140-J140-SUMIFS(C$8:C140,A$8:A140,"&gt;"&amp;(A140-7),P$8:P140,"OK"))))</f>
        <v/>
      </c>
      <c r="L140" s="28" t="str">
        <f aca="false">IF(OR(P140&lt;&gt;"OK",K140="",N(Rules!$B$8)=0),"",IF(K140&lt;=-Rules!$B$8,"STOP","OK"))</f>
        <v/>
      </c>
      <c r="M140" s="26" t="str">
        <f aca="false">IF(P140&lt;&gt;"OK","",MAX(IF(COUNT(M$8:M139)=0,N(Rules!$B$5),INDEX(M$8:M139,MATCH(9.99E+307,M$8:M139)))+N(C140),G140))</f>
        <v/>
      </c>
      <c r="N140" s="27" t="str">
        <f aca="false">IF(P140&lt;&gt;"OK","",IF(N(M140)&lt;=0,"",MAX(0,1-G140/M140)))</f>
        <v/>
      </c>
      <c r="O140" s="33" t="str">
        <f aca="false">IF(P140&lt;&gt;"OK","",IF(OR(N(Rules!$B$11)=0,N(N140)&lt;Rules!$B$11),1,IF(OR(Rules!$B$12="",N(Rules!$B$12)&lt;0,N(Rules!$B$12)&gt;1),1,Rules!$B$12)))</f>
        <v/>
      </c>
      <c r="P140" s="28" t="str">
        <f aca="false">IF(COUNTA(A140:E140)=0,"",IF(NOT(ISNUMBER(A140)),"Add a date",IF(NOT(ISNUMBER(B140)),"Add P/L (0 if flat)",IF(AND(C140&lt;&gt;"",NOT(ISNUMBER(C140))),"Deposit must be a number",IF(N(Rules!$B$5)&lt;=0,"Set account size on Rules",IF(A140&lt;=MAX(A$8:A139),"Date must be after the rows above","OK"))))))</f>
        <v/>
      </c>
      <c r="Q140" s="28" t="str">
        <f aca="false">IF(P140&lt;&gt;"OK","",COUNTIF(P$8:P140,"OK"))</f>
        <v/>
      </c>
    </row>
    <row r="141" customFormat="false" ht="15" hidden="false" customHeight="false" outlineLevel="0" collapsed="false">
      <c r="A141" s="29"/>
      <c r="B141" s="32"/>
      <c r="C141" s="32"/>
      <c r="D141" s="15"/>
      <c r="E141" s="15"/>
      <c r="F141" s="26" t="str">
        <f aca="false">IF(P141&lt;&gt;"OK","",IF(COUNT(G$8:G140)=0,N(Rules!$B$5),INDEX(G$8:G140,MATCH(9.99E+307,G$8:G140))))</f>
        <v/>
      </c>
      <c r="G141" s="26" t="str">
        <f aca="false">IF(P141&lt;&gt;"OK","",F141+B141+N(C141))</f>
        <v/>
      </c>
      <c r="H141" s="27" t="str">
        <f aca="false">IF(OR(P141&lt;&gt;"OK",N(F141)&lt;=0),"",B141/F141)</f>
        <v/>
      </c>
      <c r="I141" s="28" t="str">
        <f aca="false">IF(OR(H141="",N(Rules!$B$7)=0),"",IF(H141&lt;=-Rules!$B$7,"STOP","OK"))</f>
        <v/>
      </c>
      <c r="J141" s="26" t="str">
        <f aca="false">IF(P141&lt;&gt;"OK","",SUMIFS(B$8:B141,A$8:A141,"&gt;"&amp;(A141-7),P$8:P141,"OK"))</f>
        <v/>
      </c>
      <c r="K141" s="27" t="str">
        <f aca="false">IF(P141&lt;&gt;"OK","",IF(G141-J141-SUMIFS(C$8:C141,A$8:A141,"&gt;"&amp;(A141-7),P$8:P141,"OK")&lt;=0,"",J141/(G141-J141-SUMIFS(C$8:C141,A$8:A141,"&gt;"&amp;(A141-7),P$8:P141,"OK"))))</f>
        <v/>
      </c>
      <c r="L141" s="28" t="str">
        <f aca="false">IF(OR(P141&lt;&gt;"OK",K141="",N(Rules!$B$8)=0),"",IF(K141&lt;=-Rules!$B$8,"STOP","OK"))</f>
        <v/>
      </c>
      <c r="M141" s="26" t="str">
        <f aca="false">IF(P141&lt;&gt;"OK","",MAX(IF(COUNT(M$8:M140)=0,N(Rules!$B$5),INDEX(M$8:M140,MATCH(9.99E+307,M$8:M140)))+N(C141),G141))</f>
        <v/>
      </c>
      <c r="N141" s="27" t="str">
        <f aca="false">IF(P141&lt;&gt;"OK","",IF(N(M141)&lt;=0,"",MAX(0,1-G141/M141)))</f>
        <v/>
      </c>
      <c r="O141" s="33" t="str">
        <f aca="false">IF(P141&lt;&gt;"OK","",IF(OR(N(Rules!$B$11)=0,N(N141)&lt;Rules!$B$11),1,IF(OR(Rules!$B$12="",N(Rules!$B$12)&lt;0,N(Rules!$B$12)&gt;1),1,Rules!$B$12)))</f>
        <v/>
      </c>
      <c r="P141" s="28" t="str">
        <f aca="false">IF(COUNTA(A141:E141)=0,"",IF(NOT(ISNUMBER(A141)),"Add a date",IF(NOT(ISNUMBER(B141)),"Add P/L (0 if flat)",IF(AND(C141&lt;&gt;"",NOT(ISNUMBER(C141))),"Deposit must be a number",IF(N(Rules!$B$5)&lt;=0,"Set account size on Rules",IF(A141&lt;=MAX(A$8:A140),"Date must be after the rows above","OK"))))))</f>
        <v/>
      </c>
      <c r="Q141" s="28" t="str">
        <f aca="false">IF(P141&lt;&gt;"OK","",COUNTIF(P$8:P141,"OK"))</f>
        <v/>
      </c>
    </row>
    <row r="142" customFormat="false" ht="15" hidden="false" customHeight="false" outlineLevel="0" collapsed="false">
      <c r="A142" s="29"/>
      <c r="B142" s="32"/>
      <c r="C142" s="32"/>
      <c r="D142" s="15"/>
      <c r="E142" s="15"/>
      <c r="F142" s="26" t="str">
        <f aca="false">IF(P142&lt;&gt;"OK","",IF(COUNT(G$8:G141)=0,N(Rules!$B$5),INDEX(G$8:G141,MATCH(9.99E+307,G$8:G141))))</f>
        <v/>
      </c>
      <c r="G142" s="26" t="str">
        <f aca="false">IF(P142&lt;&gt;"OK","",F142+B142+N(C142))</f>
        <v/>
      </c>
      <c r="H142" s="27" t="str">
        <f aca="false">IF(OR(P142&lt;&gt;"OK",N(F142)&lt;=0),"",B142/F142)</f>
        <v/>
      </c>
      <c r="I142" s="28" t="str">
        <f aca="false">IF(OR(H142="",N(Rules!$B$7)=0),"",IF(H142&lt;=-Rules!$B$7,"STOP","OK"))</f>
        <v/>
      </c>
      <c r="J142" s="26" t="str">
        <f aca="false">IF(P142&lt;&gt;"OK","",SUMIFS(B$8:B142,A$8:A142,"&gt;"&amp;(A142-7),P$8:P142,"OK"))</f>
        <v/>
      </c>
      <c r="K142" s="27" t="str">
        <f aca="false">IF(P142&lt;&gt;"OK","",IF(G142-J142-SUMIFS(C$8:C142,A$8:A142,"&gt;"&amp;(A142-7),P$8:P142,"OK")&lt;=0,"",J142/(G142-J142-SUMIFS(C$8:C142,A$8:A142,"&gt;"&amp;(A142-7),P$8:P142,"OK"))))</f>
        <v/>
      </c>
      <c r="L142" s="28" t="str">
        <f aca="false">IF(OR(P142&lt;&gt;"OK",K142="",N(Rules!$B$8)=0),"",IF(K142&lt;=-Rules!$B$8,"STOP","OK"))</f>
        <v/>
      </c>
      <c r="M142" s="26" t="str">
        <f aca="false">IF(P142&lt;&gt;"OK","",MAX(IF(COUNT(M$8:M141)=0,N(Rules!$B$5),INDEX(M$8:M141,MATCH(9.99E+307,M$8:M141)))+N(C142),G142))</f>
        <v/>
      </c>
      <c r="N142" s="27" t="str">
        <f aca="false">IF(P142&lt;&gt;"OK","",IF(N(M142)&lt;=0,"",MAX(0,1-G142/M142)))</f>
        <v/>
      </c>
      <c r="O142" s="33" t="str">
        <f aca="false">IF(P142&lt;&gt;"OK","",IF(OR(N(Rules!$B$11)=0,N(N142)&lt;Rules!$B$11),1,IF(OR(Rules!$B$12="",N(Rules!$B$12)&lt;0,N(Rules!$B$12)&gt;1),1,Rules!$B$12)))</f>
        <v/>
      </c>
      <c r="P142" s="28" t="str">
        <f aca="false">IF(COUNTA(A142:E142)=0,"",IF(NOT(ISNUMBER(A142)),"Add a date",IF(NOT(ISNUMBER(B142)),"Add P/L (0 if flat)",IF(AND(C142&lt;&gt;"",NOT(ISNUMBER(C142))),"Deposit must be a number",IF(N(Rules!$B$5)&lt;=0,"Set account size on Rules",IF(A142&lt;=MAX(A$8:A141),"Date must be after the rows above","OK"))))))</f>
        <v/>
      </c>
      <c r="Q142" s="28" t="str">
        <f aca="false">IF(P142&lt;&gt;"OK","",COUNTIF(P$8:P142,"OK"))</f>
        <v/>
      </c>
    </row>
    <row r="143" customFormat="false" ht="15" hidden="false" customHeight="false" outlineLevel="0" collapsed="false">
      <c r="A143" s="29"/>
      <c r="B143" s="32"/>
      <c r="C143" s="32"/>
      <c r="D143" s="15"/>
      <c r="E143" s="15"/>
      <c r="F143" s="26" t="str">
        <f aca="false">IF(P143&lt;&gt;"OK","",IF(COUNT(G$8:G142)=0,N(Rules!$B$5),INDEX(G$8:G142,MATCH(9.99E+307,G$8:G142))))</f>
        <v/>
      </c>
      <c r="G143" s="26" t="str">
        <f aca="false">IF(P143&lt;&gt;"OK","",F143+B143+N(C143))</f>
        <v/>
      </c>
      <c r="H143" s="27" t="str">
        <f aca="false">IF(OR(P143&lt;&gt;"OK",N(F143)&lt;=0),"",B143/F143)</f>
        <v/>
      </c>
      <c r="I143" s="28" t="str">
        <f aca="false">IF(OR(H143="",N(Rules!$B$7)=0),"",IF(H143&lt;=-Rules!$B$7,"STOP","OK"))</f>
        <v/>
      </c>
      <c r="J143" s="26" t="str">
        <f aca="false">IF(P143&lt;&gt;"OK","",SUMIFS(B$8:B143,A$8:A143,"&gt;"&amp;(A143-7),P$8:P143,"OK"))</f>
        <v/>
      </c>
      <c r="K143" s="27" t="str">
        <f aca="false">IF(P143&lt;&gt;"OK","",IF(G143-J143-SUMIFS(C$8:C143,A$8:A143,"&gt;"&amp;(A143-7),P$8:P143,"OK")&lt;=0,"",J143/(G143-J143-SUMIFS(C$8:C143,A$8:A143,"&gt;"&amp;(A143-7),P$8:P143,"OK"))))</f>
        <v/>
      </c>
      <c r="L143" s="28" t="str">
        <f aca="false">IF(OR(P143&lt;&gt;"OK",K143="",N(Rules!$B$8)=0),"",IF(K143&lt;=-Rules!$B$8,"STOP","OK"))</f>
        <v/>
      </c>
      <c r="M143" s="26" t="str">
        <f aca="false">IF(P143&lt;&gt;"OK","",MAX(IF(COUNT(M$8:M142)=0,N(Rules!$B$5),INDEX(M$8:M142,MATCH(9.99E+307,M$8:M142)))+N(C143),G143))</f>
        <v/>
      </c>
      <c r="N143" s="27" t="str">
        <f aca="false">IF(P143&lt;&gt;"OK","",IF(N(M143)&lt;=0,"",MAX(0,1-G143/M143)))</f>
        <v/>
      </c>
      <c r="O143" s="33" t="str">
        <f aca="false">IF(P143&lt;&gt;"OK","",IF(OR(N(Rules!$B$11)=0,N(N143)&lt;Rules!$B$11),1,IF(OR(Rules!$B$12="",N(Rules!$B$12)&lt;0,N(Rules!$B$12)&gt;1),1,Rules!$B$12)))</f>
        <v/>
      </c>
      <c r="P143" s="28" t="str">
        <f aca="false">IF(COUNTA(A143:E143)=0,"",IF(NOT(ISNUMBER(A143)),"Add a date",IF(NOT(ISNUMBER(B143)),"Add P/L (0 if flat)",IF(AND(C143&lt;&gt;"",NOT(ISNUMBER(C143))),"Deposit must be a number",IF(N(Rules!$B$5)&lt;=0,"Set account size on Rules",IF(A143&lt;=MAX(A$8:A142),"Date must be after the rows above","OK"))))))</f>
        <v/>
      </c>
      <c r="Q143" s="28" t="str">
        <f aca="false">IF(P143&lt;&gt;"OK","",COUNTIF(P$8:P143,"OK"))</f>
        <v/>
      </c>
    </row>
    <row r="144" customFormat="false" ht="15" hidden="false" customHeight="false" outlineLevel="0" collapsed="false">
      <c r="A144" s="29"/>
      <c r="B144" s="32"/>
      <c r="C144" s="32"/>
      <c r="D144" s="15"/>
      <c r="E144" s="15"/>
      <c r="F144" s="26" t="str">
        <f aca="false">IF(P144&lt;&gt;"OK","",IF(COUNT(G$8:G143)=0,N(Rules!$B$5),INDEX(G$8:G143,MATCH(9.99E+307,G$8:G143))))</f>
        <v/>
      </c>
      <c r="G144" s="26" t="str">
        <f aca="false">IF(P144&lt;&gt;"OK","",F144+B144+N(C144))</f>
        <v/>
      </c>
      <c r="H144" s="27" t="str">
        <f aca="false">IF(OR(P144&lt;&gt;"OK",N(F144)&lt;=0),"",B144/F144)</f>
        <v/>
      </c>
      <c r="I144" s="28" t="str">
        <f aca="false">IF(OR(H144="",N(Rules!$B$7)=0),"",IF(H144&lt;=-Rules!$B$7,"STOP","OK"))</f>
        <v/>
      </c>
      <c r="J144" s="26" t="str">
        <f aca="false">IF(P144&lt;&gt;"OK","",SUMIFS(B$8:B144,A$8:A144,"&gt;"&amp;(A144-7),P$8:P144,"OK"))</f>
        <v/>
      </c>
      <c r="K144" s="27" t="str">
        <f aca="false">IF(P144&lt;&gt;"OK","",IF(G144-J144-SUMIFS(C$8:C144,A$8:A144,"&gt;"&amp;(A144-7),P$8:P144,"OK")&lt;=0,"",J144/(G144-J144-SUMIFS(C$8:C144,A$8:A144,"&gt;"&amp;(A144-7),P$8:P144,"OK"))))</f>
        <v/>
      </c>
      <c r="L144" s="28" t="str">
        <f aca="false">IF(OR(P144&lt;&gt;"OK",K144="",N(Rules!$B$8)=0),"",IF(K144&lt;=-Rules!$B$8,"STOP","OK"))</f>
        <v/>
      </c>
      <c r="M144" s="26" t="str">
        <f aca="false">IF(P144&lt;&gt;"OK","",MAX(IF(COUNT(M$8:M143)=0,N(Rules!$B$5),INDEX(M$8:M143,MATCH(9.99E+307,M$8:M143)))+N(C144),G144))</f>
        <v/>
      </c>
      <c r="N144" s="27" t="str">
        <f aca="false">IF(P144&lt;&gt;"OK","",IF(N(M144)&lt;=0,"",MAX(0,1-G144/M144)))</f>
        <v/>
      </c>
      <c r="O144" s="33" t="str">
        <f aca="false">IF(P144&lt;&gt;"OK","",IF(OR(N(Rules!$B$11)=0,N(N144)&lt;Rules!$B$11),1,IF(OR(Rules!$B$12="",N(Rules!$B$12)&lt;0,N(Rules!$B$12)&gt;1),1,Rules!$B$12)))</f>
        <v/>
      </c>
      <c r="P144" s="28" t="str">
        <f aca="false">IF(COUNTA(A144:E144)=0,"",IF(NOT(ISNUMBER(A144)),"Add a date",IF(NOT(ISNUMBER(B144)),"Add P/L (0 if flat)",IF(AND(C144&lt;&gt;"",NOT(ISNUMBER(C144))),"Deposit must be a number",IF(N(Rules!$B$5)&lt;=0,"Set account size on Rules",IF(A144&lt;=MAX(A$8:A143),"Date must be after the rows above","OK"))))))</f>
        <v/>
      </c>
      <c r="Q144" s="28" t="str">
        <f aca="false">IF(P144&lt;&gt;"OK","",COUNTIF(P$8:P144,"OK"))</f>
        <v/>
      </c>
    </row>
    <row r="145" customFormat="false" ht="15" hidden="false" customHeight="false" outlineLevel="0" collapsed="false">
      <c r="A145" s="29"/>
      <c r="B145" s="32"/>
      <c r="C145" s="32"/>
      <c r="D145" s="15"/>
      <c r="E145" s="15"/>
      <c r="F145" s="26" t="str">
        <f aca="false">IF(P145&lt;&gt;"OK","",IF(COUNT(G$8:G144)=0,N(Rules!$B$5),INDEX(G$8:G144,MATCH(9.99E+307,G$8:G144))))</f>
        <v/>
      </c>
      <c r="G145" s="26" t="str">
        <f aca="false">IF(P145&lt;&gt;"OK","",F145+B145+N(C145))</f>
        <v/>
      </c>
      <c r="H145" s="27" t="str">
        <f aca="false">IF(OR(P145&lt;&gt;"OK",N(F145)&lt;=0),"",B145/F145)</f>
        <v/>
      </c>
      <c r="I145" s="28" t="str">
        <f aca="false">IF(OR(H145="",N(Rules!$B$7)=0),"",IF(H145&lt;=-Rules!$B$7,"STOP","OK"))</f>
        <v/>
      </c>
      <c r="J145" s="26" t="str">
        <f aca="false">IF(P145&lt;&gt;"OK","",SUMIFS(B$8:B145,A$8:A145,"&gt;"&amp;(A145-7),P$8:P145,"OK"))</f>
        <v/>
      </c>
      <c r="K145" s="27" t="str">
        <f aca="false">IF(P145&lt;&gt;"OK","",IF(G145-J145-SUMIFS(C$8:C145,A$8:A145,"&gt;"&amp;(A145-7),P$8:P145,"OK")&lt;=0,"",J145/(G145-J145-SUMIFS(C$8:C145,A$8:A145,"&gt;"&amp;(A145-7),P$8:P145,"OK"))))</f>
        <v/>
      </c>
      <c r="L145" s="28" t="str">
        <f aca="false">IF(OR(P145&lt;&gt;"OK",K145="",N(Rules!$B$8)=0),"",IF(K145&lt;=-Rules!$B$8,"STOP","OK"))</f>
        <v/>
      </c>
      <c r="M145" s="26" t="str">
        <f aca="false">IF(P145&lt;&gt;"OK","",MAX(IF(COUNT(M$8:M144)=0,N(Rules!$B$5),INDEX(M$8:M144,MATCH(9.99E+307,M$8:M144)))+N(C145),G145))</f>
        <v/>
      </c>
      <c r="N145" s="27" t="str">
        <f aca="false">IF(P145&lt;&gt;"OK","",IF(N(M145)&lt;=0,"",MAX(0,1-G145/M145)))</f>
        <v/>
      </c>
      <c r="O145" s="33" t="str">
        <f aca="false">IF(P145&lt;&gt;"OK","",IF(OR(N(Rules!$B$11)=0,N(N145)&lt;Rules!$B$11),1,IF(OR(Rules!$B$12="",N(Rules!$B$12)&lt;0,N(Rules!$B$12)&gt;1),1,Rules!$B$12)))</f>
        <v/>
      </c>
      <c r="P145" s="28" t="str">
        <f aca="false">IF(COUNTA(A145:E145)=0,"",IF(NOT(ISNUMBER(A145)),"Add a date",IF(NOT(ISNUMBER(B145)),"Add P/L (0 if flat)",IF(AND(C145&lt;&gt;"",NOT(ISNUMBER(C145))),"Deposit must be a number",IF(N(Rules!$B$5)&lt;=0,"Set account size on Rules",IF(A145&lt;=MAX(A$8:A144),"Date must be after the rows above","OK"))))))</f>
        <v/>
      </c>
      <c r="Q145" s="28" t="str">
        <f aca="false">IF(P145&lt;&gt;"OK","",COUNTIF(P$8:P145,"OK"))</f>
        <v/>
      </c>
    </row>
    <row r="146" customFormat="false" ht="15" hidden="false" customHeight="false" outlineLevel="0" collapsed="false">
      <c r="A146" s="29"/>
      <c r="B146" s="32"/>
      <c r="C146" s="32"/>
      <c r="D146" s="15"/>
      <c r="E146" s="15"/>
      <c r="F146" s="26" t="str">
        <f aca="false">IF(P146&lt;&gt;"OK","",IF(COUNT(G$8:G145)=0,N(Rules!$B$5),INDEX(G$8:G145,MATCH(9.99E+307,G$8:G145))))</f>
        <v/>
      </c>
      <c r="G146" s="26" t="str">
        <f aca="false">IF(P146&lt;&gt;"OK","",F146+B146+N(C146))</f>
        <v/>
      </c>
      <c r="H146" s="27" t="str">
        <f aca="false">IF(OR(P146&lt;&gt;"OK",N(F146)&lt;=0),"",B146/F146)</f>
        <v/>
      </c>
      <c r="I146" s="28" t="str">
        <f aca="false">IF(OR(H146="",N(Rules!$B$7)=0),"",IF(H146&lt;=-Rules!$B$7,"STOP","OK"))</f>
        <v/>
      </c>
      <c r="J146" s="26" t="str">
        <f aca="false">IF(P146&lt;&gt;"OK","",SUMIFS(B$8:B146,A$8:A146,"&gt;"&amp;(A146-7),P$8:P146,"OK"))</f>
        <v/>
      </c>
      <c r="K146" s="27" t="str">
        <f aca="false">IF(P146&lt;&gt;"OK","",IF(G146-J146-SUMIFS(C$8:C146,A$8:A146,"&gt;"&amp;(A146-7),P$8:P146,"OK")&lt;=0,"",J146/(G146-J146-SUMIFS(C$8:C146,A$8:A146,"&gt;"&amp;(A146-7),P$8:P146,"OK"))))</f>
        <v/>
      </c>
      <c r="L146" s="28" t="str">
        <f aca="false">IF(OR(P146&lt;&gt;"OK",K146="",N(Rules!$B$8)=0),"",IF(K146&lt;=-Rules!$B$8,"STOP","OK"))</f>
        <v/>
      </c>
      <c r="M146" s="26" t="str">
        <f aca="false">IF(P146&lt;&gt;"OK","",MAX(IF(COUNT(M$8:M145)=0,N(Rules!$B$5),INDEX(M$8:M145,MATCH(9.99E+307,M$8:M145)))+N(C146),G146))</f>
        <v/>
      </c>
      <c r="N146" s="27" t="str">
        <f aca="false">IF(P146&lt;&gt;"OK","",IF(N(M146)&lt;=0,"",MAX(0,1-G146/M146)))</f>
        <v/>
      </c>
      <c r="O146" s="33" t="str">
        <f aca="false">IF(P146&lt;&gt;"OK","",IF(OR(N(Rules!$B$11)=0,N(N146)&lt;Rules!$B$11),1,IF(OR(Rules!$B$12="",N(Rules!$B$12)&lt;0,N(Rules!$B$12)&gt;1),1,Rules!$B$12)))</f>
        <v/>
      </c>
      <c r="P146" s="28" t="str">
        <f aca="false">IF(COUNTA(A146:E146)=0,"",IF(NOT(ISNUMBER(A146)),"Add a date",IF(NOT(ISNUMBER(B146)),"Add P/L (0 if flat)",IF(AND(C146&lt;&gt;"",NOT(ISNUMBER(C146))),"Deposit must be a number",IF(N(Rules!$B$5)&lt;=0,"Set account size on Rules",IF(A146&lt;=MAX(A$8:A145),"Date must be after the rows above","OK"))))))</f>
        <v/>
      </c>
      <c r="Q146" s="28" t="str">
        <f aca="false">IF(P146&lt;&gt;"OK","",COUNTIF(P$8:P146,"OK"))</f>
        <v/>
      </c>
    </row>
    <row r="147" customFormat="false" ht="15" hidden="false" customHeight="false" outlineLevel="0" collapsed="false">
      <c r="A147" s="29"/>
      <c r="B147" s="32"/>
      <c r="C147" s="32"/>
      <c r="D147" s="15"/>
      <c r="E147" s="15"/>
      <c r="F147" s="26" t="str">
        <f aca="false">IF(P147&lt;&gt;"OK","",IF(COUNT(G$8:G146)=0,N(Rules!$B$5),INDEX(G$8:G146,MATCH(9.99E+307,G$8:G146))))</f>
        <v/>
      </c>
      <c r="G147" s="26" t="str">
        <f aca="false">IF(P147&lt;&gt;"OK","",F147+B147+N(C147))</f>
        <v/>
      </c>
      <c r="H147" s="27" t="str">
        <f aca="false">IF(OR(P147&lt;&gt;"OK",N(F147)&lt;=0),"",B147/F147)</f>
        <v/>
      </c>
      <c r="I147" s="28" t="str">
        <f aca="false">IF(OR(H147="",N(Rules!$B$7)=0),"",IF(H147&lt;=-Rules!$B$7,"STOP","OK"))</f>
        <v/>
      </c>
      <c r="J147" s="26" t="str">
        <f aca="false">IF(P147&lt;&gt;"OK","",SUMIFS(B$8:B147,A$8:A147,"&gt;"&amp;(A147-7),P$8:P147,"OK"))</f>
        <v/>
      </c>
      <c r="K147" s="27" t="str">
        <f aca="false">IF(P147&lt;&gt;"OK","",IF(G147-J147-SUMIFS(C$8:C147,A$8:A147,"&gt;"&amp;(A147-7),P$8:P147,"OK")&lt;=0,"",J147/(G147-J147-SUMIFS(C$8:C147,A$8:A147,"&gt;"&amp;(A147-7),P$8:P147,"OK"))))</f>
        <v/>
      </c>
      <c r="L147" s="28" t="str">
        <f aca="false">IF(OR(P147&lt;&gt;"OK",K147="",N(Rules!$B$8)=0),"",IF(K147&lt;=-Rules!$B$8,"STOP","OK"))</f>
        <v/>
      </c>
      <c r="M147" s="26" t="str">
        <f aca="false">IF(P147&lt;&gt;"OK","",MAX(IF(COUNT(M$8:M146)=0,N(Rules!$B$5),INDEX(M$8:M146,MATCH(9.99E+307,M$8:M146)))+N(C147),G147))</f>
        <v/>
      </c>
      <c r="N147" s="27" t="str">
        <f aca="false">IF(P147&lt;&gt;"OK","",IF(N(M147)&lt;=0,"",MAX(0,1-G147/M147)))</f>
        <v/>
      </c>
      <c r="O147" s="33" t="str">
        <f aca="false">IF(P147&lt;&gt;"OK","",IF(OR(N(Rules!$B$11)=0,N(N147)&lt;Rules!$B$11),1,IF(OR(Rules!$B$12="",N(Rules!$B$12)&lt;0,N(Rules!$B$12)&gt;1),1,Rules!$B$12)))</f>
        <v/>
      </c>
      <c r="P147" s="28" t="str">
        <f aca="false">IF(COUNTA(A147:E147)=0,"",IF(NOT(ISNUMBER(A147)),"Add a date",IF(NOT(ISNUMBER(B147)),"Add P/L (0 if flat)",IF(AND(C147&lt;&gt;"",NOT(ISNUMBER(C147))),"Deposit must be a number",IF(N(Rules!$B$5)&lt;=0,"Set account size on Rules",IF(A147&lt;=MAX(A$8:A146),"Date must be after the rows above","OK"))))))</f>
        <v/>
      </c>
      <c r="Q147" s="28" t="str">
        <f aca="false">IF(P147&lt;&gt;"OK","",COUNTIF(P$8:P147,"OK"))</f>
        <v/>
      </c>
    </row>
    <row r="148" customFormat="false" ht="15" hidden="false" customHeight="false" outlineLevel="0" collapsed="false">
      <c r="A148" s="29"/>
      <c r="B148" s="32"/>
      <c r="C148" s="32"/>
      <c r="D148" s="15"/>
      <c r="E148" s="15"/>
      <c r="F148" s="26" t="str">
        <f aca="false">IF(P148&lt;&gt;"OK","",IF(COUNT(G$8:G147)=0,N(Rules!$B$5),INDEX(G$8:G147,MATCH(9.99E+307,G$8:G147))))</f>
        <v/>
      </c>
      <c r="G148" s="26" t="str">
        <f aca="false">IF(P148&lt;&gt;"OK","",F148+B148+N(C148))</f>
        <v/>
      </c>
      <c r="H148" s="27" t="str">
        <f aca="false">IF(OR(P148&lt;&gt;"OK",N(F148)&lt;=0),"",B148/F148)</f>
        <v/>
      </c>
      <c r="I148" s="28" t="str">
        <f aca="false">IF(OR(H148="",N(Rules!$B$7)=0),"",IF(H148&lt;=-Rules!$B$7,"STOP","OK"))</f>
        <v/>
      </c>
      <c r="J148" s="26" t="str">
        <f aca="false">IF(P148&lt;&gt;"OK","",SUMIFS(B$8:B148,A$8:A148,"&gt;"&amp;(A148-7),P$8:P148,"OK"))</f>
        <v/>
      </c>
      <c r="K148" s="27" t="str">
        <f aca="false">IF(P148&lt;&gt;"OK","",IF(G148-J148-SUMIFS(C$8:C148,A$8:A148,"&gt;"&amp;(A148-7),P$8:P148,"OK")&lt;=0,"",J148/(G148-J148-SUMIFS(C$8:C148,A$8:A148,"&gt;"&amp;(A148-7),P$8:P148,"OK"))))</f>
        <v/>
      </c>
      <c r="L148" s="28" t="str">
        <f aca="false">IF(OR(P148&lt;&gt;"OK",K148="",N(Rules!$B$8)=0),"",IF(K148&lt;=-Rules!$B$8,"STOP","OK"))</f>
        <v/>
      </c>
      <c r="M148" s="26" t="str">
        <f aca="false">IF(P148&lt;&gt;"OK","",MAX(IF(COUNT(M$8:M147)=0,N(Rules!$B$5),INDEX(M$8:M147,MATCH(9.99E+307,M$8:M147)))+N(C148),G148))</f>
        <v/>
      </c>
      <c r="N148" s="27" t="str">
        <f aca="false">IF(P148&lt;&gt;"OK","",IF(N(M148)&lt;=0,"",MAX(0,1-G148/M148)))</f>
        <v/>
      </c>
      <c r="O148" s="33" t="str">
        <f aca="false">IF(P148&lt;&gt;"OK","",IF(OR(N(Rules!$B$11)=0,N(N148)&lt;Rules!$B$11),1,IF(OR(Rules!$B$12="",N(Rules!$B$12)&lt;0,N(Rules!$B$12)&gt;1),1,Rules!$B$12)))</f>
        <v/>
      </c>
      <c r="P148" s="28" t="str">
        <f aca="false">IF(COUNTA(A148:E148)=0,"",IF(NOT(ISNUMBER(A148)),"Add a date",IF(NOT(ISNUMBER(B148)),"Add P/L (0 if flat)",IF(AND(C148&lt;&gt;"",NOT(ISNUMBER(C148))),"Deposit must be a number",IF(N(Rules!$B$5)&lt;=0,"Set account size on Rules",IF(A148&lt;=MAX(A$8:A147),"Date must be after the rows above","OK"))))))</f>
        <v/>
      </c>
      <c r="Q148" s="28" t="str">
        <f aca="false">IF(P148&lt;&gt;"OK","",COUNTIF(P$8:P148,"OK"))</f>
        <v/>
      </c>
    </row>
    <row r="149" customFormat="false" ht="15" hidden="false" customHeight="false" outlineLevel="0" collapsed="false">
      <c r="A149" s="29"/>
      <c r="B149" s="32"/>
      <c r="C149" s="32"/>
      <c r="D149" s="15"/>
      <c r="E149" s="15"/>
      <c r="F149" s="26" t="str">
        <f aca="false">IF(P149&lt;&gt;"OK","",IF(COUNT(G$8:G148)=0,N(Rules!$B$5),INDEX(G$8:G148,MATCH(9.99E+307,G$8:G148))))</f>
        <v/>
      </c>
      <c r="G149" s="26" t="str">
        <f aca="false">IF(P149&lt;&gt;"OK","",F149+B149+N(C149))</f>
        <v/>
      </c>
      <c r="H149" s="27" t="str">
        <f aca="false">IF(OR(P149&lt;&gt;"OK",N(F149)&lt;=0),"",B149/F149)</f>
        <v/>
      </c>
      <c r="I149" s="28" t="str">
        <f aca="false">IF(OR(H149="",N(Rules!$B$7)=0),"",IF(H149&lt;=-Rules!$B$7,"STOP","OK"))</f>
        <v/>
      </c>
      <c r="J149" s="26" t="str">
        <f aca="false">IF(P149&lt;&gt;"OK","",SUMIFS(B$8:B149,A$8:A149,"&gt;"&amp;(A149-7),P$8:P149,"OK"))</f>
        <v/>
      </c>
      <c r="K149" s="27" t="str">
        <f aca="false">IF(P149&lt;&gt;"OK","",IF(G149-J149-SUMIFS(C$8:C149,A$8:A149,"&gt;"&amp;(A149-7),P$8:P149,"OK")&lt;=0,"",J149/(G149-J149-SUMIFS(C$8:C149,A$8:A149,"&gt;"&amp;(A149-7),P$8:P149,"OK"))))</f>
        <v/>
      </c>
      <c r="L149" s="28" t="str">
        <f aca="false">IF(OR(P149&lt;&gt;"OK",K149="",N(Rules!$B$8)=0),"",IF(K149&lt;=-Rules!$B$8,"STOP","OK"))</f>
        <v/>
      </c>
      <c r="M149" s="26" t="str">
        <f aca="false">IF(P149&lt;&gt;"OK","",MAX(IF(COUNT(M$8:M148)=0,N(Rules!$B$5),INDEX(M$8:M148,MATCH(9.99E+307,M$8:M148)))+N(C149),G149))</f>
        <v/>
      </c>
      <c r="N149" s="27" t="str">
        <f aca="false">IF(P149&lt;&gt;"OK","",IF(N(M149)&lt;=0,"",MAX(0,1-G149/M149)))</f>
        <v/>
      </c>
      <c r="O149" s="33" t="str">
        <f aca="false">IF(P149&lt;&gt;"OK","",IF(OR(N(Rules!$B$11)=0,N(N149)&lt;Rules!$B$11),1,IF(OR(Rules!$B$12="",N(Rules!$B$12)&lt;0,N(Rules!$B$12)&gt;1),1,Rules!$B$12)))</f>
        <v/>
      </c>
      <c r="P149" s="28" t="str">
        <f aca="false">IF(COUNTA(A149:E149)=0,"",IF(NOT(ISNUMBER(A149)),"Add a date",IF(NOT(ISNUMBER(B149)),"Add P/L (0 if flat)",IF(AND(C149&lt;&gt;"",NOT(ISNUMBER(C149))),"Deposit must be a number",IF(N(Rules!$B$5)&lt;=0,"Set account size on Rules",IF(A149&lt;=MAX(A$8:A148),"Date must be after the rows above","OK"))))))</f>
        <v/>
      </c>
      <c r="Q149" s="28" t="str">
        <f aca="false">IF(P149&lt;&gt;"OK","",COUNTIF(P$8:P149,"OK"))</f>
        <v/>
      </c>
    </row>
    <row r="150" customFormat="false" ht="15" hidden="false" customHeight="false" outlineLevel="0" collapsed="false">
      <c r="A150" s="29"/>
      <c r="B150" s="32"/>
      <c r="C150" s="32"/>
      <c r="D150" s="15"/>
      <c r="E150" s="15"/>
      <c r="F150" s="26" t="str">
        <f aca="false">IF(P150&lt;&gt;"OK","",IF(COUNT(G$8:G149)=0,N(Rules!$B$5),INDEX(G$8:G149,MATCH(9.99E+307,G$8:G149))))</f>
        <v/>
      </c>
      <c r="G150" s="26" t="str">
        <f aca="false">IF(P150&lt;&gt;"OK","",F150+B150+N(C150))</f>
        <v/>
      </c>
      <c r="H150" s="27" t="str">
        <f aca="false">IF(OR(P150&lt;&gt;"OK",N(F150)&lt;=0),"",B150/F150)</f>
        <v/>
      </c>
      <c r="I150" s="28" t="str">
        <f aca="false">IF(OR(H150="",N(Rules!$B$7)=0),"",IF(H150&lt;=-Rules!$B$7,"STOP","OK"))</f>
        <v/>
      </c>
      <c r="J150" s="26" t="str">
        <f aca="false">IF(P150&lt;&gt;"OK","",SUMIFS(B$8:B150,A$8:A150,"&gt;"&amp;(A150-7),P$8:P150,"OK"))</f>
        <v/>
      </c>
      <c r="K150" s="27" t="str">
        <f aca="false">IF(P150&lt;&gt;"OK","",IF(G150-J150-SUMIFS(C$8:C150,A$8:A150,"&gt;"&amp;(A150-7),P$8:P150,"OK")&lt;=0,"",J150/(G150-J150-SUMIFS(C$8:C150,A$8:A150,"&gt;"&amp;(A150-7),P$8:P150,"OK"))))</f>
        <v/>
      </c>
      <c r="L150" s="28" t="str">
        <f aca="false">IF(OR(P150&lt;&gt;"OK",K150="",N(Rules!$B$8)=0),"",IF(K150&lt;=-Rules!$B$8,"STOP","OK"))</f>
        <v/>
      </c>
      <c r="M150" s="26" t="str">
        <f aca="false">IF(P150&lt;&gt;"OK","",MAX(IF(COUNT(M$8:M149)=0,N(Rules!$B$5),INDEX(M$8:M149,MATCH(9.99E+307,M$8:M149)))+N(C150),G150))</f>
        <v/>
      </c>
      <c r="N150" s="27" t="str">
        <f aca="false">IF(P150&lt;&gt;"OK","",IF(N(M150)&lt;=0,"",MAX(0,1-G150/M150)))</f>
        <v/>
      </c>
      <c r="O150" s="33" t="str">
        <f aca="false">IF(P150&lt;&gt;"OK","",IF(OR(N(Rules!$B$11)=0,N(N150)&lt;Rules!$B$11),1,IF(OR(Rules!$B$12="",N(Rules!$B$12)&lt;0,N(Rules!$B$12)&gt;1),1,Rules!$B$12)))</f>
        <v/>
      </c>
      <c r="P150" s="28" t="str">
        <f aca="false">IF(COUNTA(A150:E150)=0,"",IF(NOT(ISNUMBER(A150)),"Add a date",IF(NOT(ISNUMBER(B150)),"Add P/L (0 if flat)",IF(AND(C150&lt;&gt;"",NOT(ISNUMBER(C150))),"Deposit must be a number",IF(N(Rules!$B$5)&lt;=0,"Set account size on Rules",IF(A150&lt;=MAX(A$8:A149),"Date must be after the rows above","OK"))))))</f>
        <v/>
      </c>
      <c r="Q150" s="28" t="str">
        <f aca="false">IF(P150&lt;&gt;"OK","",COUNTIF(P$8:P150,"OK"))</f>
        <v/>
      </c>
    </row>
    <row r="151" customFormat="false" ht="15" hidden="false" customHeight="false" outlineLevel="0" collapsed="false">
      <c r="A151" s="29"/>
      <c r="B151" s="32"/>
      <c r="C151" s="32"/>
      <c r="D151" s="15"/>
      <c r="E151" s="15"/>
      <c r="F151" s="26" t="str">
        <f aca="false">IF(P151&lt;&gt;"OK","",IF(COUNT(G$8:G150)=0,N(Rules!$B$5),INDEX(G$8:G150,MATCH(9.99E+307,G$8:G150))))</f>
        <v/>
      </c>
      <c r="G151" s="26" t="str">
        <f aca="false">IF(P151&lt;&gt;"OK","",F151+B151+N(C151))</f>
        <v/>
      </c>
      <c r="H151" s="27" t="str">
        <f aca="false">IF(OR(P151&lt;&gt;"OK",N(F151)&lt;=0),"",B151/F151)</f>
        <v/>
      </c>
      <c r="I151" s="28" t="str">
        <f aca="false">IF(OR(H151="",N(Rules!$B$7)=0),"",IF(H151&lt;=-Rules!$B$7,"STOP","OK"))</f>
        <v/>
      </c>
      <c r="J151" s="26" t="str">
        <f aca="false">IF(P151&lt;&gt;"OK","",SUMIFS(B$8:B151,A$8:A151,"&gt;"&amp;(A151-7),P$8:P151,"OK"))</f>
        <v/>
      </c>
      <c r="K151" s="27" t="str">
        <f aca="false">IF(P151&lt;&gt;"OK","",IF(G151-J151-SUMIFS(C$8:C151,A$8:A151,"&gt;"&amp;(A151-7),P$8:P151,"OK")&lt;=0,"",J151/(G151-J151-SUMIFS(C$8:C151,A$8:A151,"&gt;"&amp;(A151-7),P$8:P151,"OK"))))</f>
        <v/>
      </c>
      <c r="L151" s="28" t="str">
        <f aca="false">IF(OR(P151&lt;&gt;"OK",K151="",N(Rules!$B$8)=0),"",IF(K151&lt;=-Rules!$B$8,"STOP","OK"))</f>
        <v/>
      </c>
      <c r="M151" s="26" t="str">
        <f aca="false">IF(P151&lt;&gt;"OK","",MAX(IF(COUNT(M$8:M150)=0,N(Rules!$B$5),INDEX(M$8:M150,MATCH(9.99E+307,M$8:M150)))+N(C151),G151))</f>
        <v/>
      </c>
      <c r="N151" s="27" t="str">
        <f aca="false">IF(P151&lt;&gt;"OK","",IF(N(M151)&lt;=0,"",MAX(0,1-G151/M151)))</f>
        <v/>
      </c>
      <c r="O151" s="33" t="str">
        <f aca="false">IF(P151&lt;&gt;"OK","",IF(OR(N(Rules!$B$11)=0,N(N151)&lt;Rules!$B$11),1,IF(OR(Rules!$B$12="",N(Rules!$B$12)&lt;0,N(Rules!$B$12)&gt;1),1,Rules!$B$12)))</f>
        <v/>
      </c>
      <c r="P151" s="28" t="str">
        <f aca="false">IF(COUNTA(A151:E151)=0,"",IF(NOT(ISNUMBER(A151)),"Add a date",IF(NOT(ISNUMBER(B151)),"Add P/L (0 if flat)",IF(AND(C151&lt;&gt;"",NOT(ISNUMBER(C151))),"Deposit must be a number",IF(N(Rules!$B$5)&lt;=0,"Set account size on Rules",IF(A151&lt;=MAX(A$8:A150),"Date must be after the rows above","OK"))))))</f>
        <v/>
      </c>
      <c r="Q151" s="28" t="str">
        <f aca="false">IF(P151&lt;&gt;"OK","",COUNTIF(P$8:P151,"OK"))</f>
        <v/>
      </c>
    </row>
    <row r="152" customFormat="false" ht="15" hidden="false" customHeight="false" outlineLevel="0" collapsed="false">
      <c r="A152" s="29"/>
      <c r="B152" s="32"/>
      <c r="C152" s="32"/>
      <c r="D152" s="15"/>
      <c r="E152" s="15"/>
      <c r="F152" s="26" t="str">
        <f aca="false">IF(P152&lt;&gt;"OK","",IF(COUNT(G$8:G151)=0,N(Rules!$B$5),INDEX(G$8:G151,MATCH(9.99E+307,G$8:G151))))</f>
        <v/>
      </c>
      <c r="G152" s="26" t="str">
        <f aca="false">IF(P152&lt;&gt;"OK","",F152+B152+N(C152))</f>
        <v/>
      </c>
      <c r="H152" s="27" t="str">
        <f aca="false">IF(OR(P152&lt;&gt;"OK",N(F152)&lt;=0),"",B152/F152)</f>
        <v/>
      </c>
      <c r="I152" s="28" t="str">
        <f aca="false">IF(OR(H152="",N(Rules!$B$7)=0),"",IF(H152&lt;=-Rules!$B$7,"STOP","OK"))</f>
        <v/>
      </c>
      <c r="J152" s="26" t="str">
        <f aca="false">IF(P152&lt;&gt;"OK","",SUMIFS(B$8:B152,A$8:A152,"&gt;"&amp;(A152-7),P$8:P152,"OK"))</f>
        <v/>
      </c>
      <c r="K152" s="27" t="str">
        <f aca="false">IF(P152&lt;&gt;"OK","",IF(G152-J152-SUMIFS(C$8:C152,A$8:A152,"&gt;"&amp;(A152-7),P$8:P152,"OK")&lt;=0,"",J152/(G152-J152-SUMIFS(C$8:C152,A$8:A152,"&gt;"&amp;(A152-7),P$8:P152,"OK"))))</f>
        <v/>
      </c>
      <c r="L152" s="28" t="str">
        <f aca="false">IF(OR(P152&lt;&gt;"OK",K152="",N(Rules!$B$8)=0),"",IF(K152&lt;=-Rules!$B$8,"STOP","OK"))</f>
        <v/>
      </c>
      <c r="M152" s="26" t="str">
        <f aca="false">IF(P152&lt;&gt;"OK","",MAX(IF(COUNT(M$8:M151)=0,N(Rules!$B$5),INDEX(M$8:M151,MATCH(9.99E+307,M$8:M151)))+N(C152),G152))</f>
        <v/>
      </c>
      <c r="N152" s="27" t="str">
        <f aca="false">IF(P152&lt;&gt;"OK","",IF(N(M152)&lt;=0,"",MAX(0,1-G152/M152)))</f>
        <v/>
      </c>
      <c r="O152" s="33" t="str">
        <f aca="false">IF(P152&lt;&gt;"OK","",IF(OR(N(Rules!$B$11)=0,N(N152)&lt;Rules!$B$11),1,IF(OR(Rules!$B$12="",N(Rules!$B$12)&lt;0,N(Rules!$B$12)&gt;1),1,Rules!$B$12)))</f>
        <v/>
      </c>
      <c r="P152" s="28" t="str">
        <f aca="false">IF(COUNTA(A152:E152)=0,"",IF(NOT(ISNUMBER(A152)),"Add a date",IF(NOT(ISNUMBER(B152)),"Add P/L (0 if flat)",IF(AND(C152&lt;&gt;"",NOT(ISNUMBER(C152))),"Deposit must be a number",IF(N(Rules!$B$5)&lt;=0,"Set account size on Rules",IF(A152&lt;=MAX(A$8:A151),"Date must be after the rows above","OK"))))))</f>
        <v/>
      </c>
      <c r="Q152" s="28" t="str">
        <f aca="false">IF(P152&lt;&gt;"OK","",COUNTIF(P$8:P152,"OK"))</f>
        <v/>
      </c>
    </row>
    <row r="153" customFormat="false" ht="15" hidden="false" customHeight="false" outlineLevel="0" collapsed="false">
      <c r="A153" s="29"/>
      <c r="B153" s="32"/>
      <c r="C153" s="32"/>
      <c r="D153" s="15"/>
      <c r="E153" s="15"/>
      <c r="F153" s="26" t="str">
        <f aca="false">IF(P153&lt;&gt;"OK","",IF(COUNT(G$8:G152)=0,N(Rules!$B$5),INDEX(G$8:G152,MATCH(9.99E+307,G$8:G152))))</f>
        <v/>
      </c>
      <c r="G153" s="26" t="str">
        <f aca="false">IF(P153&lt;&gt;"OK","",F153+B153+N(C153))</f>
        <v/>
      </c>
      <c r="H153" s="27" t="str">
        <f aca="false">IF(OR(P153&lt;&gt;"OK",N(F153)&lt;=0),"",B153/F153)</f>
        <v/>
      </c>
      <c r="I153" s="28" t="str">
        <f aca="false">IF(OR(H153="",N(Rules!$B$7)=0),"",IF(H153&lt;=-Rules!$B$7,"STOP","OK"))</f>
        <v/>
      </c>
      <c r="J153" s="26" t="str">
        <f aca="false">IF(P153&lt;&gt;"OK","",SUMIFS(B$8:B153,A$8:A153,"&gt;"&amp;(A153-7),P$8:P153,"OK"))</f>
        <v/>
      </c>
      <c r="K153" s="27" t="str">
        <f aca="false">IF(P153&lt;&gt;"OK","",IF(G153-J153-SUMIFS(C$8:C153,A$8:A153,"&gt;"&amp;(A153-7),P$8:P153,"OK")&lt;=0,"",J153/(G153-J153-SUMIFS(C$8:C153,A$8:A153,"&gt;"&amp;(A153-7),P$8:P153,"OK"))))</f>
        <v/>
      </c>
      <c r="L153" s="28" t="str">
        <f aca="false">IF(OR(P153&lt;&gt;"OK",K153="",N(Rules!$B$8)=0),"",IF(K153&lt;=-Rules!$B$8,"STOP","OK"))</f>
        <v/>
      </c>
      <c r="M153" s="26" t="str">
        <f aca="false">IF(P153&lt;&gt;"OK","",MAX(IF(COUNT(M$8:M152)=0,N(Rules!$B$5),INDEX(M$8:M152,MATCH(9.99E+307,M$8:M152)))+N(C153),G153))</f>
        <v/>
      </c>
      <c r="N153" s="27" t="str">
        <f aca="false">IF(P153&lt;&gt;"OK","",IF(N(M153)&lt;=0,"",MAX(0,1-G153/M153)))</f>
        <v/>
      </c>
      <c r="O153" s="33" t="str">
        <f aca="false">IF(P153&lt;&gt;"OK","",IF(OR(N(Rules!$B$11)=0,N(N153)&lt;Rules!$B$11),1,IF(OR(Rules!$B$12="",N(Rules!$B$12)&lt;0,N(Rules!$B$12)&gt;1),1,Rules!$B$12)))</f>
        <v/>
      </c>
      <c r="P153" s="28" t="str">
        <f aca="false">IF(COUNTA(A153:E153)=0,"",IF(NOT(ISNUMBER(A153)),"Add a date",IF(NOT(ISNUMBER(B153)),"Add P/L (0 if flat)",IF(AND(C153&lt;&gt;"",NOT(ISNUMBER(C153))),"Deposit must be a number",IF(N(Rules!$B$5)&lt;=0,"Set account size on Rules",IF(A153&lt;=MAX(A$8:A152),"Date must be after the rows above","OK"))))))</f>
        <v/>
      </c>
      <c r="Q153" s="28" t="str">
        <f aca="false">IF(P153&lt;&gt;"OK","",COUNTIF(P$8:P153,"OK"))</f>
        <v/>
      </c>
    </row>
    <row r="154" customFormat="false" ht="15" hidden="false" customHeight="false" outlineLevel="0" collapsed="false">
      <c r="A154" s="29"/>
      <c r="B154" s="32"/>
      <c r="C154" s="32"/>
      <c r="D154" s="15"/>
      <c r="E154" s="15"/>
      <c r="F154" s="26" t="str">
        <f aca="false">IF(P154&lt;&gt;"OK","",IF(COUNT(G$8:G153)=0,N(Rules!$B$5),INDEX(G$8:G153,MATCH(9.99E+307,G$8:G153))))</f>
        <v/>
      </c>
      <c r="G154" s="26" t="str">
        <f aca="false">IF(P154&lt;&gt;"OK","",F154+B154+N(C154))</f>
        <v/>
      </c>
      <c r="H154" s="27" t="str">
        <f aca="false">IF(OR(P154&lt;&gt;"OK",N(F154)&lt;=0),"",B154/F154)</f>
        <v/>
      </c>
      <c r="I154" s="28" t="str">
        <f aca="false">IF(OR(H154="",N(Rules!$B$7)=0),"",IF(H154&lt;=-Rules!$B$7,"STOP","OK"))</f>
        <v/>
      </c>
      <c r="J154" s="26" t="str">
        <f aca="false">IF(P154&lt;&gt;"OK","",SUMIFS(B$8:B154,A$8:A154,"&gt;"&amp;(A154-7),P$8:P154,"OK"))</f>
        <v/>
      </c>
      <c r="K154" s="27" t="str">
        <f aca="false">IF(P154&lt;&gt;"OK","",IF(G154-J154-SUMIFS(C$8:C154,A$8:A154,"&gt;"&amp;(A154-7),P$8:P154,"OK")&lt;=0,"",J154/(G154-J154-SUMIFS(C$8:C154,A$8:A154,"&gt;"&amp;(A154-7),P$8:P154,"OK"))))</f>
        <v/>
      </c>
      <c r="L154" s="28" t="str">
        <f aca="false">IF(OR(P154&lt;&gt;"OK",K154="",N(Rules!$B$8)=0),"",IF(K154&lt;=-Rules!$B$8,"STOP","OK"))</f>
        <v/>
      </c>
      <c r="M154" s="26" t="str">
        <f aca="false">IF(P154&lt;&gt;"OK","",MAX(IF(COUNT(M$8:M153)=0,N(Rules!$B$5),INDEX(M$8:M153,MATCH(9.99E+307,M$8:M153)))+N(C154),G154))</f>
        <v/>
      </c>
      <c r="N154" s="27" t="str">
        <f aca="false">IF(P154&lt;&gt;"OK","",IF(N(M154)&lt;=0,"",MAX(0,1-G154/M154)))</f>
        <v/>
      </c>
      <c r="O154" s="33" t="str">
        <f aca="false">IF(P154&lt;&gt;"OK","",IF(OR(N(Rules!$B$11)=0,N(N154)&lt;Rules!$B$11),1,IF(OR(Rules!$B$12="",N(Rules!$B$12)&lt;0,N(Rules!$B$12)&gt;1),1,Rules!$B$12)))</f>
        <v/>
      </c>
      <c r="P154" s="28" t="str">
        <f aca="false">IF(COUNTA(A154:E154)=0,"",IF(NOT(ISNUMBER(A154)),"Add a date",IF(NOT(ISNUMBER(B154)),"Add P/L (0 if flat)",IF(AND(C154&lt;&gt;"",NOT(ISNUMBER(C154))),"Deposit must be a number",IF(N(Rules!$B$5)&lt;=0,"Set account size on Rules",IF(A154&lt;=MAX(A$8:A153),"Date must be after the rows above","OK"))))))</f>
        <v/>
      </c>
      <c r="Q154" s="28" t="str">
        <f aca="false">IF(P154&lt;&gt;"OK","",COUNTIF(P$8:P154,"OK"))</f>
        <v/>
      </c>
    </row>
    <row r="155" customFormat="false" ht="15" hidden="false" customHeight="false" outlineLevel="0" collapsed="false">
      <c r="A155" s="29"/>
      <c r="B155" s="32"/>
      <c r="C155" s="32"/>
      <c r="D155" s="15"/>
      <c r="E155" s="15"/>
      <c r="F155" s="26" t="str">
        <f aca="false">IF(P155&lt;&gt;"OK","",IF(COUNT(G$8:G154)=0,N(Rules!$B$5),INDEX(G$8:G154,MATCH(9.99E+307,G$8:G154))))</f>
        <v/>
      </c>
      <c r="G155" s="26" t="str">
        <f aca="false">IF(P155&lt;&gt;"OK","",F155+B155+N(C155))</f>
        <v/>
      </c>
      <c r="H155" s="27" t="str">
        <f aca="false">IF(OR(P155&lt;&gt;"OK",N(F155)&lt;=0),"",B155/F155)</f>
        <v/>
      </c>
      <c r="I155" s="28" t="str">
        <f aca="false">IF(OR(H155="",N(Rules!$B$7)=0),"",IF(H155&lt;=-Rules!$B$7,"STOP","OK"))</f>
        <v/>
      </c>
      <c r="J155" s="26" t="str">
        <f aca="false">IF(P155&lt;&gt;"OK","",SUMIFS(B$8:B155,A$8:A155,"&gt;"&amp;(A155-7),P$8:P155,"OK"))</f>
        <v/>
      </c>
      <c r="K155" s="27" t="str">
        <f aca="false">IF(P155&lt;&gt;"OK","",IF(G155-J155-SUMIFS(C$8:C155,A$8:A155,"&gt;"&amp;(A155-7),P$8:P155,"OK")&lt;=0,"",J155/(G155-J155-SUMIFS(C$8:C155,A$8:A155,"&gt;"&amp;(A155-7),P$8:P155,"OK"))))</f>
        <v/>
      </c>
      <c r="L155" s="28" t="str">
        <f aca="false">IF(OR(P155&lt;&gt;"OK",K155="",N(Rules!$B$8)=0),"",IF(K155&lt;=-Rules!$B$8,"STOP","OK"))</f>
        <v/>
      </c>
      <c r="M155" s="26" t="str">
        <f aca="false">IF(P155&lt;&gt;"OK","",MAX(IF(COUNT(M$8:M154)=0,N(Rules!$B$5),INDEX(M$8:M154,MATCH(9.99E+307,M$8:M154)))+N(C155),G155))</f>
        <v/>
      </c>
      <c r="N155" s="27" t="str">
        <f aca="false">IF(P155&lt;&gt;"OK","",IF(N(M155)&lt;=0,"",MAX(0,1-G155/M155)))</f>
        <v/>
      </c>
      <c r="O155" s="33" t="str">
        <f aca="false">IF(P155&lt;&gt;"OK","",IF(OR(N(Rules!$B$11)=0,N(N155)&lt;Rules!$B$11),1,IF(OR(Rules!$B$12="",N(Rules!$B$12)&lt;0,N(Rules!$B$12)&gt;1),1,Rules!$B$12)))</f>
        <v/>
      </c>
      <c r="P155" s="28" t="str">
        <f aca="false">IF(COUNTA(A155:E155)=0,"",IF(NOT(ISNUMBER(A155)),"Add a date",IF(NOT(ISNUMBER(B155)),"Add P/L (0 if flat)",IF(AND(C155&lt;&gt;"",NOT(ISNUMBER(C155))),"Deposit must be a number",IF(N(Rules!$B$5)&lt;=0,"Set account size on Rules",IF(A155&lt;=MAX(A$8:A154),"Date must be after the rows above","OK"))))))</f>
        <v/>
      </c>
      <c r="Q155" s="28" t="str">
        <f aca="false">IF(P155&lt;&gt;"OK","",COUNTIF(P$8:P155,"OK"))</f>
        <v/>
      </c>
    </row>
    <row r="156" customFormat="false" ht="15" hidden="false" customHeight="false" outlineLevel="0" collapsed="false">
      <c r="A156" s="29"/>
      <c r="B156" s="32"/>
      <c r="C156" s="32"/>
      <c r="D156" s="15"/>
      <c r="E156" s="15"/>
      <c r="F156" s="26" t="str">
        <f aca="false">IF(P156&lt;&gt;"OK","",IF(COUNT(G$8:G155)=0,N(Rules!$B$5),INDEX(G$8:G155,MATCH(9.99E+307,G$8:G155))))</f>
        <v/>
      </c>
      <c r="G156" s="26" t="str">
        <f aca="false">IF(P156&lt;&gt;"OK","",F156+B156+N(C156))</f>
        <v/>
      </c>
      <c r="H156" s="27" t="str">
        <f aca="false">IF(OR(P156&lt;&gt;"OK",N(F156)&lt;=0),"",B156/F156)</f>
        <v/>
      </c>
      <c r="I156" s="28" t="str">
        <f aca="false">IF(OR(H156="",N(Rules!$B$7)=0),"",IF(H156&lt;=-Rules!$B$7,"STOP","OK"))</f>
        <v/>
      </c>
      <c r="J156" s="26" t="str">
        <f aca="false">IF(P156&lt;&gt;"OK","",SUMIFS(B$8:B156,A$8:A156,"&gt;"&amp;(A156-7),P$8:P156,"OK"))</f>
        <v/>
      </c>
      <c r="K156" s="27" t="str">
        <f aca="false">IF(P156&lt;&gt;"OK","",IF(G156-J156-SUMIFS(C$8:C156,A$8:A156,"&gt;"&amp;(A156-7),P$8:P156,"OK")&lt;=0,"",J156/(G156-J156-SUMIFS(C$8:C156,A$8:A156,"&gt;"&amp;(A156-7),P$8:P156,"OK"))))</f>
        <v/>
      </c>
      <c r="L156" s="28" t="str">
        <f aca="false">IF(OR(P156&lt;&gt;"OK",K156="",N(Rules!$B$8)=0),"",IF(K156&lt;=-Rules!$B$8,"STOP","OK"))</f>
        <v/>
      </c>
      <c r="M156" s="26" t="str">
        <f aca="false">IF(P156&lt;&gt;"OK","",MAX(IF(COUNT(M$8:M155)=0,N(Rules!$B$5),INDEX(M$8:M155,MATCH(9.99E+307,M$8:M155)))+N(C156),G156))</f>
        <v/>
      </c>
      <c r="N156" s="27" t="str">
        <f aca="false">IF(P156&lt;&gt;"OK","",IF(N(M156)&lt;=0,"",MAX(0,1-G156/M156)))</f>
        <v/>
      </c>
      <c r="O156" s="33" t="str">
        <f aca="false">IF(P156&lt;&gt;"OK","",IF(OR(N(Rules!$B$11)=0,N(N156)&lt;Rules!$B$11),1,IF(OR(Rules!$B$12="",N(Rules!$B$12)&lt;0,N(Rules!$B$12)&gt;1),1,Rules!$B$12)))</f>
        <v/>
      </c>
      <c r="P156" s="28" t="str">
        <f aca="false">IF(COUNTA(A156:E156)=0,"",IF(NOT(ISNUMBER(A156)),"Add a date",IF(NOT(ISNUMBER(B156)),"Add P/L (0 if flat)",IF(AND(C156&lt;&gt;"",NOT(ISNUMBER(C156))),"Deposit must be a number",IF(N(Rules!$B$5)&lt;=0,"Set account size on Rules",IF(A156&lt;=MAX(A$8:A155),"Date must be after the rows above","OK"))))))</f>
        <v/>
      </c>
      <c r="Q156" s="28" t="str">
        <f aca="false">IF(P156&lt;&gt;"OK","",COUNTIF(P$8:P156,"OK"))</f>
        <v/>
      </c>
    </row>
    <row r="157" customFormat="false" ht="15" hidden="false" customHeight="false" outlineLevel="0" collapsed="false">
      <c r="A157" s="29"/>
      <c r="B157" s="32"/>
      <c r="C157" s="32"/>
      <c r="D157" s="15"/>
      <c r="E157" s="15"/>
      <c r="F157" s="26" t="str">
        <f aca="false">IF(P157&lt;&gt;"OK","",IF(COUNT(G$8:G156)=0,N(Rules!$B$5),INDEX(G$8:G156,MATCH(9.99E+307,G$8:G156))))</f>
        <v/>
      </c>
      <c r="G157" s="26" t="str">
        <f aca="false">IF(P157&lt;&gt;"OK","",F157+B157+N(C157))</f>
        <v/>
      </c>
      <c r="H157" s="27" t="str">
        <f aca="false">IF(OR(P157&lt;&gt;"OK",N(F157)&lt;=0),"",B157/F157)</f>
        <v/>
      </c>
      <c r="I157" s="28" t="str">
        <f aca="false">IF(OR(H157="",N(Rules!$B$7)=0),"",IF(H157&lt;=-Rules!$B$7,"STOP","OK"))</f>
        <v/>
      </c>
      <c r="J157" s="26" t="str">
        <f aca="false">IF(P157&lt;&gt;"OK","",SUMIFS(B$8:B157,A$8:A157,"&gt;"&amp;(A157-7),P$8:P157,"OK"))</f>
        <v/>
      </c>
      <c r="K157" s="27" t="str">
        <f aca="false">IF(P157&lt;&gt;"OK","",IF(G157-J157-SUMIFS(C$8:C157,A$8:A157,"&gt;"&amp;(A157-7),P$8:P157,"OK")&lt;=0,"",J157/(G157-J157-SUMIFS(C$8:C157,A$8:A157,"&gt;"&amp;(A157-7),P$8:P157,"OK"))))</f>
        <v/>
      </c>
      <c r="L157" s="28" t="str">
        <f aca="false">IF(OR(P157&lt;&gt;"OK",K157="",N(Rules!$B$8)=0),"",IF(K157&lt;=-Rules!$B$8,"STOP","OK"))</f>
        <v/>
      </c>
      <c r="M157" s="26" t="str">
        <f aca="false">IF(P157&lt;&gt;"OK","",MAX(IF(COUNT(M$8:M156)=0,N(Rules!$B$5),INDEX(M$8:M156,MATCH(9.99E+307,M$8:M156)))+N(C157),G157))</f>
        <v/>
      </c>
      <c r="N157" s="27" t="str">
        <f aca="false">IF(P157&lt;&gt;"OK","",IF(N(M157)&lt;=0,"",MAX(0,1-G157/M157)))</f>
        <v/>
      </c>
      <c r="O157" s="33" t="str">
        <f aca="false">IF(P157&lt;&gt;"OK","",IF(OR(N(Rules!$B$11)=0,N(N157)&lt;Rules!$B$11),1,IF(OR(Rules!$B$12="",N(Rules!$B$12)&lt;0,N(Rules!$B$12)&gt;1),1,Rules!$B$12)))</f>
        <v/>
      </c>
      <c r="P157" s="28" t="str">
        <f aca="false">IF(COUNTA(A157:E157)=0,"",IF(NOT(ISNUMBER(A157)),"Add a date",IF(NOT(ISNUMBER(B157)),"Add P/L (0 if flat)",IF(AND(C157&lt;&gt;"",NOT(ISNUMBER(C157))),"Deposit must be a number",IF(N(Rules!$B$5)&lt;=0,"Set account size on Rules",IF(A157&lt;=MAX(A$8:A156),"Date must be after the rows above","OK"))))))</f>
        <v/>
      </c>
      <c r="Q157" s="28" t="str">
        <f aca="false">IF(P157&lt;&gt;"OK","",COUNTIF(P$8:P157,"OK"))</f>
        <v/>
      </c>
    </row>
    <row r="158" customFormat="false" ht="15" hidden="false" customHeight="false" outlineLevel="0" collapsed="false">
      <c r="A158" s="29"/>
      <c r="B158" s="32"/>
      <c r="C158" s="32"/>
      <c r="D158" s="15"/>
      <c r="E158" s="15"/>
      <c r="F158" s="26" t="str">
        <f aca="false">IF(P158&lt;&gt;"OK","",IF(COUNT(G$8:G157)=0,N(Rules!$B$5),INDEX(G$8:G157,MATCH(9.99E+307,G$8:G157))))</f>
        <v/>
      </c>
      <c r="G158" s="26" t="str">
        <f aca="false">IF(P158&lt;&gt;"OK","",F158+B158+N(C158))</f>
        <v/>
      </c>
      <c r="H158" s="27" t="str">
        <f aca="false">IF(OR(P158&lt;&gt;"OK",N(F158)&lt;=0),"",B158/F158)</f>
        <v/>
      </c>
      <c r="I158" s="28" t="str">
        <f aca="false">IF(OR(H158="",N(Rules!$B$7)=0),"",IF(H158&lt;=-Rules!$B$7,"STOP","OK"))</f>
        <v/>
      </c>
      <c r="J158" s="26" t="str">
        <f aca="false">IF(P158&lt;&gt;"OK","",SUMIFS(B$8:B158,A$8:A158,"&gt;"&amp;(A158-7),P$8:P158,"OK"))</f>
        <v/>
      </c>
      <c r="K158" s="27" t="str">
        <f aca="false">IF(P158&lt;&gt;"OK","",IF(G158-J158-SUMIFS(C$8:C158,A$8:A158,"&gt;"&amp;(A158-7),P$8:P158,"OK")&lt;=0,"",J158/(G158-J158-SUMIFS(C$8:C158,A$8:A158,"&gt;"&amp;(A158-7),P$8:P158,"OK"))))</f>
        <v/>
      </c>
      <c r="L158" s="28" t="str">
        <f aca="false">IF(OR(P158&lt;&gt;"OK",K158="",N(Rules!$B$8)=0),"",IF(K158&lt;=-Rules!$B$8,"STOP","OK"))</f>
        <v/>
      </c>
      <c r="M158" s="26" t="str">
        <f aca="false">IF(P158&lt;&gt;"OK","",MAX(IF(COUNT(M$8:M157)=0,N(Rules!$B$5),INDEX(M$8:M157,MATCH(9.99E+307,M$8:M157)))+N(C158),G158))</f>
        <v/>
      </c>
      <c r="N158" s="27" t="str">
        <f aca="false">IF(P158&lt;&gt;"OK","",IF(N(M158)&lt;=0,"",MAX(0,1-G158/M158)))</f>
        <v/>
      </c>
      <c r="O158" s="33" t="str">
        <f aca="false">IF(P158&lt;&gt;"OK","",IF(OR(N(Rules!$B$11)=0,N(N158)&lt;Rules!$B$11),1,IF(OR(Rules!$B$12="",N(Rules!$B$12)&lt;0,N(Rules!$B$12)&gt;1),1,Rules!$B$12)))</f>
        <v/>
      </c>
      <c r="P158" s="28" t="str">
        <f aca="false">IF(COUNTA(A158:E158)=0,"",IF(NOT(ISNUMBER(A158)),"Add a date",IF(NOT(ISNUMBER(B158)),"Add P/L (0 if flat)",IF(AND(C158&lt;&gt;"",NOT(ISNUMBER(C158))),"Deposit must be a number",IF(N(Rules!$B$5)&lt;=0,"Set account size on Rules",IF(A158&lt;=MAX(A$8:A157),"Date must be after the rows above","OK"))))))</f>
        <v/>
      </c>
      <c r="Q158" s="28" t="str">
        <f aca="false">IF(P158&lt;&gt;"OK","",COUNTIF(P$8:P158,"OK"))</f>
        <v/>
      </c>
    </row>
    <row r="159" customFormat="false" ht="15" hidden="false" customHeight="false" outlineLevel="0" collapsed="false">
      <c r="A159" s="29"/>
      <c r="B159" s="32"/>
      <c r="C159" s="32"/>
      <c r="D159" s="15"/>
      <c r="E159" s="15"/>
      <c r="F159" s="26" t="str">
        <f aca="false">IF(P159&lt;&gt;"OK","",IF(COUNT(G$8:G158)=0,N(Rules!$B$5),INDEX(G$8:G158,MATCH(9.99E+307,G$8:G158))))</f>
        <v/>
      </c>
      <c r="G159" s="26" t="str">
        <f aca="false">IF(P159&lt;&gt;"OK","",F159+B159+N(C159))</f>
        <v/>
      </c>
      <c r="H159" s="27" t="str">
        <f aca="false">IF(OR(P159&lt;&gt;"OK",N(F159)&lt;=0),"",B159/F159)</f>
        <v/>
      </c>
      <c r="I159" s="28" t="str">
        <f aca="false">IF(OR(H159="",N(Rules!$B$7)=0),"",IF(H159&lt;=-Rules!$B$7,"STOP","OK"))</f>
        <v/>
      </c>
      <c r="J159" s="26" t="str">
        <f aca="false">IF(P159&lt;&gt;"OK","",SUMIFS(B$8:B159,A$8:A159,"&gt;"&amp;(A159-7),P$8:P159,"OK"))</f>
        <v/>
      </c>
      <c r="K159" s="27" t="str">
        <f aca="false">IF(P159&lt;&gt;"OK","",IF(G159-J159-SUMIFS(C$8:C159,A$8:A159,"&gt;"&amp;(A159-7),P$8:P159,"OK")&lt;=0,"",J159/(G159-J159-SUMIFS(C$8:C159,A$8:A159,"&gt;"&amp;(A159-7),P$8:P159,"OK"))))</f>
        <v/>
      </c>
      <c r="L159" s="28" t="str">
        <f aca="false">IF(OR(P159&lt;&gt;"OK",K159="",N(Rules!$B$8)=0),"",IF(K159&lt;=-Rules!$B$8,"STOP","OK"))</f>
        <v/>
      </c>
      <c r="M159" s="26" t="str">
        <f aca="false">IF(P159&lt;&gt;"OK","",MAX(IF(COUNT(M$8:M158)=0,N(Rules!$B$5),INDEX(M$8:M158,MATCH(9.99E+307,M$8:M158)))+N(C159),G159))</f>
        <v/>
      </c>
      <c r="N159" s="27" t="str">
        <f aca="false">IF(P159&lt;&gt;"OK","",IF(N(M159)&lt;=0,"",MAX(0,1-G159/M159)))</f>
        <v/>
      </c>
      <c r="O159" s="33" t="str">
        <f aca="false">IF(P159&lt;&gt;"OK","",IF(OR(N(Rules!$B$11)=0,N(N159)&lt;Rules!$B$11),1,IF(OR(Rules!$B$12="",N(Rules!$B$12)&lt;0,N(Rules!$B$12)&gt;1),1,Rules!$B$12)))</f>
        <v/>
      </c>
      <c r="P159" s="28" t="str">
        <f aca="false">IF(COUNTA(A159:E159)=0,"",IF(NOT(ISNUMBER(A159)),"Add a date",IF(NOT(ISNUMBER(B159)),"Add P/L (0 if flat)",IF(AND(C159&lt;&gt;"",NOT(ISNUMBER(C159))),"Deposit must be a number",IF(N(Rules!$B$5)&lt;=0,"Set account size on Rules",IF(A159&lt;=MAX(A$8:A158),"Date must be after the rows above","OK"))))))</f>
        <v/>
      </c>
      <c r="Q159" s="28" t="str">
        <f aca="false">IF(P159&lt;&gt;"OK","",COUNTIF(P$8:P159,"OK"))</f>
        <v/>
      </c>
    </row>
    <row r="160" customFormat="false" ht="15" hidden="false" customHeight="false" outlineLevel="0" collapsed="false">
      <c r="A160" s="29"/>
      <c r="B160" s="32"/>
      <c r="C160" s="32"/>
      <c r="D160" s="15"/>
      <c r="E160" s="15"/>
      <c r="F160" s="26" t="str">
        <f aca="false">IF(P160&lt;&gt;"OK","",IF(COUNT(G$8:G159)=0,N(Rules!$B$5),INDEX(G$8:G159,MATCH(9.99E+307,G$8:G159))))</f>
        <v/>
      </c>
      <c r="G160" s="26" t="str">
        <f aca="false">IF(P160&lt;&gt;"OK","",F160+B160+N(C160))</f>
        <v/>
      </c>
      <c r="H160" s="27" t="str">
        <f aca="false">IF(OR(P160&lt;&gt;"OK",N(F160)&lt;=0),"",B160/F160)</f>
        <v/>
      </c>
      <c r="I160" s="28" t="str">
        <f aca="false">IF(OR(H160="",N(Rules!$B$7)=0),"",IF(H160&lt;=-Rules!$B$7,"STOP","OK"))</f>
        <v/>
      </c>
      <c r="J160" s="26" t="str">
        <f aca="false">IF(P160&lt;&gt;"OK","",SUMIFS(B$8:B160,A$8:A160,"&gt;"&amp;(A160-7),P$8:P160,"OK"))</f>
        <v/>
      </c>
      <c r="K160" s="27" t="str">
        <f aca="false">IF(P160&lt;&gt;"OK","",IF(G160-J160-SUMIFS(C$8:C160,A$8:A160,"&gt;"&amp;(A160-7),P$8:P160,"OK")&lt;=0,"",J160/(G160-J160-SUMIFS(C$8:C160,A$8:A160,"&gt;"&amp;(A160-7),P$8:P160,"OK"))))</f>
        <v/>
      </c>
      <c r="L160" s="28" t="str">
        <f aca="false">IF(OR(P160&lt;&gt;"OK",K160="",N(Rules!$B$8)=0),"",IF(K160&lt;=-Rules!$B$8,"STOP","OK"))</f>
        <v/>
      </c>
      <c r="M160" s="26" t="str">
        <f aca="false">IF(P160&lt;&gt;"OK","",MAX(IF(COUNT(M$8:M159)=0,N(Rules!$B$5),INDEX(M$8:M159,MATCH(9.99E+307,M$8:M159)))+N(C160),G160))</f>
        <v/>
      </c>
      <c r="N160" s="27" t="str">
        <f aca="false">IF(P160&lt;&gt;"OK","",IF(N(M160)&lt;=0,"",MAX(0,1-G160/M160)))</f>
        <v/>
      </c>
      <c r="O160" s="33" t="str">
        <f aca="false">IF(P160&lt;&gt;"OK","",IF(OR(N(Rules!$B$11)=0,N(N160)&lt;Rules!$B$11),1,IF(OR(Rules!$B$12="",N(Rules!$B$12)&lt;0,N(Rules!$B$12)&gt;1),1,Rules!$B$12)))</f>
        <v/>
      </c>
      <c r="P160" s="28" t="str">
        <f aca="false">IF(COUNTA(A160:E160)=0,"",IF(NOT(ISNUMBER(A160)),"Add a date",IF(NOT(ISNUMBER(B160)),"Add P/L (0 if flat)",IF(AND(C160&lt;&gt;"",NOT(ISNUMBER(C160))),"Deposit must be a number",IF(N(Rules!$B$5)&lt;=0,"Set account size on Rules",IF(A160&lt;=MAX(A$8:A159),"Date must be after the rows above","OK"))))))</f>
        <v/>
      </c>
      <c r="Q160" s="28" t="str">
        <f aca="false">IF(P160&lt;&gt;"OK","",COUNTIF(P$8:P160,"OK"))</f>
        <v/>
      </c>
    </row>
    <row r="161" customFormat="false" ht="15" hidden="false" customHeight="false" outlineLevel="0" collapsed="false">
      <c r="A161" s="29"/>
      <c r="B161" s="32"/>
      <c r="C161" s="32"/>
      <c r="D161" s="15"/>
      <c r="E161" s="15"/>
      <c r="F161" s="26" t="str">
        <f aca="false">IF(P161&lt;&gt;"OK","",IF(COUNT(G$8:G160)=0,N(Rules!$B$5),INDEX(G$8:G160,MATCH(9.99E+307,G$8:G160))))</f>
        <v/>
      </c>
      <c r="G161" s="26" t="str">
        <f aca="false">IF(P161&lt;&gt;"OK","",F161+B161+N(C161))</f>
        <v/>
      </c>
      <c r="H161" s="27" t="str">
        <f aca="false">IF(OR(P161&lt;&gt;"OK",N(F161)&lt;=0),"",B161/F161)</f>
        <v/>
      </c>
      <c r="I161" s="28" t="str">
        <f aca="false">IF(OR(H161="",N(Rules!$B$7)=0),"",IF(H161&lt;=-Rules!$B$7,"STOP","OK"))</f>
        <v/>
      </c>
      <c r="J161" s="26" t="str">
        <f aca="false">IF(P161&lt;&gt;"OK","",SUMIFS(B$8:B161,A$8:A161,"&gt;"&amp;(A161-7),P$8:P161,"OK"))</f>
        <v/>
      </c>
      <c r="K161" s="27" t="str">
        <f aca="false">IF(P161&lt;&gt;"OK","",IF(G161-J161-SUMIFS(C$8:C161,A$8:A161,"&gt;"&amp;(A161-7),P$8:P161,"OK")&lt;=0,"",J161/(G161-J161-SUMIFS(C$8:C161,A$8:A161,"&gt;"&amp;(A161-7),P$8:P161,"OK"))))</f>
        <v/>
      </c>
      <c r="L161" s="28" t="str">
        <f aca="false">IF(OR(P161&lt;&gt;"OK",K161="",N(Rules!$B$8)=0),"",IF(K161&lt;=-Rules!$B$8,"STOP","OK"))</f>
        <v/>
      </c>
      <c r="M161" s="26" t="str">
        <f aca="false">IF(P161&lt;&gt;"OK","",MAX(IF(COUNT(M$8:M160)=0,N(Rules!$B$5),INDEX(M$8:M160,MATCH(9.99E+307,M$8:M160)))+N(C161),G161))</f>
        <v/>
      </c>
      <c r="N161" s="27" t="str">
        <f aca="false">IF(P161&lt;&gt;"OK","",IF(N(M161)&lt;=0,"",MAX(0,1-G161/M161)))</f>
        <v/>
      </c>
      <c r="O161" s="33" t="str">
        <f aca="false">IF(P161&lt;&gt;"OK","",IF(OR(N(Rules!$B$11)=0,N(N161)&lt;Rules!$B$11),1,IF(OR(Rules!$B$12="",N(Rules!$B$12)&lt;0,N(Rules!$B$12)&gt;1),1,Rules!$B$12)))</f>
        <v/>
      </c>
      <c r="P161" s="28" t="str">
        <f aca="false">IF(COUNTA(A161:E161)=0,"",IF(NOT(ISNUMBER(A161)),"Add a date",IF(NOT(ISNUMBER(B161)),"Add P/L (0 if flat)",IF(AND(C161&lt;&gt;"",NOT(ISNUMBER(C161))),"Deposit must be a number",IF(N(Rules!$B$5)&lt;=0,"Set account size on Rules",IF(A161&lt;=MAX(A$8:A160),"Date must be after the rows above","OK"))))))</f>
        <v/>
      </c>
      <c r="Q161" s="28" t="str">
        <f aca="false">IF(P161&lt;&gt;"OK","",COUNTIF(P$8:P161,"OK"))</f>
        <v/>
      </c>
    </row>
    <row r="162" customFormat="false" ht="15" hidden="false" customHeight="false" outlineLevel="0" collapsed="false">
      <c r="A162" s="29"/>
      <c r="B162" s="32"/>
      <c r="C162" s="32"/>
      <c r="D162" s="15"/>
      <c r="E162" s="15"/>
      <c r="F162" s="26" t="str">
        <f aca="false">IF(P162&lt;&gt;"OK","",IF(COUNT(G$8:G161)=0,N(Rules!$B$5),INDEX(G$8:G161,MATCH(9.99E+307,G$8:G161))))</f>
        <v/>
      </c>
      <c r="G162" s="26" t="str">
        <f aca="false">IF(P162&lt;&gt;"OK","",F162+B162+N(C162))</f>
        <v/>
      </c>
      <c r="H162" s="27" t="str">
        <f aca="false">IF(OR(P162&lt;&gt;"OK",N(F162)&lt;=0),"",B162/F162)</f>
        <v/>
      </c>
      <c r="I162" s="28" t="str">
        <f aca="false">IF(OR(H162="",N(Rules!$B$7)=0),"",IF(H162&lt;=-Rules!$B$7,"STOP","OK"))</f>
        <v/>
      </c>
      <c r="J162" s="26" t="str">
        <f aca="false">IF(P162&lt;&gt;"OK","",SUMIFS(B$8:B162,A$8:A162,"&gt;"&amp;(A162-7),P$8:P162,"OK"))</f>
        <v/>
      </c>
      <c r="K162" s="27" t="str">
        <f aca="false">IF(P162&lt;&gt;"OK","",IF(G162-J162-SUMIFS(C$8:C162,A$8:A162,"&gt;"&amp;(A162-7),P$8:P162,"OK")&lt;=0,"",J162/(G162-J162-SUMIFS(C$8:C162,A$8:A162,"&gt;"&amp;(A162-7),P$8:P162,"OK"))))</f>
        <v/>
      </c>
      <c r="L162" s="28" t="str">
        <f aca="false">IF(OR(P162&lt;&gt;"OK",K162="",N(Rules!$B$8)=0),"",IF(K162&lt;=-Rules!$B$8,"STOP","OK"))</f>
        <v/>
      </c>
      <c r="M162" s="26" t="str">
        <f aca="false">IF(P162&lt;&gt;"OK","",MAX(IF(COUNT(M$8:M161)=0,N(Rules!$B$5),INDEX(M$8:M161,MATCH(9.99E+307,M$8:M161)))+N(C162),G162))</f>
        <v/>
      </c>
      <c r="N162" s="27" t="str">
        <f aca="false">IF(P162&lt;&gt;"OK","",IF(N(M162)&lt;=0,"",MAX(0,1-G162/M162)))</f>
        <v/>
      </c>
      <c r="O162" s="33" t="str">
        <f aca="false">IF(P162&lt;&gt;"OK","",IF(OR(N(Rules!$B$11)=0,N(N162)&lt;Rules!$B$11),1,IF(OR(Rules!$B$12="",N(Rules!$B$12)&lt;0,N(Rules!$B$12)&gt;1),1,Rules!$B$12)))</f>
        <v/>
      </c>
      <c r="P162" s="28" t="str">
        <f aca="false">IF(COUNTA(A162:E162)=0,"",IF(NOT(ISNUMBER(A162)),"Add a date",IF(NOT(ISNUMBER(B162)),"Add P/L (0 if flat)",IF(AND(C162&lt;&gt;"",NOT(ISNUMBER(C162))),"Deposit must be a number",IF(N(Rules!$B$5)&lt;=0,"Set account size on Rules",IF(A162&lt;=MAX(A$8:A161),"Date must be after the rows above","OK"))))))</f>
        <v/>
      </c>
      <c r="Q162" s="28" t="str">
        <f aca="false">IF(P162&lt;&gt;"OK","",COUNTIF(P$8:P162,"OK"))</f>
        <v/>
      </c>
    </row>
    <row r="163" customFormat="false" ht="15" hidden="false" customHeight="false" outlineLevel="0" collapsed="false">
      <c r="A163" s="29"/>
      <c r="B163" s="32"/>
      <c r="C163" s="32"/>
      <c r="D163" s="15"/>
      <c r="E163" s="15"/>
      <c r="F163" s="26" t="str">
        <f aca="false">IF(P163&lt;&gt;"OK","",IF(COUNT(G$8:G162)=0,N(Rules!$B$5),INDEX(G$8:G162,MATCH(9.99E+307,G$8:G162))))</f>
        <v/>
      </c>
      <c r="G163" s="26" t="str">
        <f aca="false">IF(P163&lt;&gt;"OK","",F163+B163+N(C163))</f>
        <v/>
      </c>
      <c r="H163" s="27" t="str">
        <f aca="false">IF(OR(P163&lt;&gt;"OK",N(F163)&lt;=0),"",B163/F163)</f>
        <v/>
      </c>
      <c r="I163" s="28" t="str">
        <f aca="false">IF(OR(H163="",N(Rules!$B$7)=0),"",IF(H163&lt;=-Rules!$B$7,"STOP","OK"))</f>
        <v/>
      </c>
      <c r="J163" s="26" t="str">
        <f aca="false">IF(P163&lt;&gt;"OK","",SUMIFS(B$8:B163,A$8:A163,"&gt;"&amp;(A163-7),P$8:P163,"OK"))</f>
        <v/>
      </c>
      <c r="K163" s="27" t="str">
        <f aca="false">IF(P163&lt;&gt;"OK","",IF(G163-J163-SUMIFS(C$8:C163,A$8:A163,"&gt;"&amp;(A163-7),P$8:P163,"OK")&lt;=0,"",J163/(G163-J163-SUMIFS(C$8:C163,A$8:A163,"&gt;"&amp;(A163-7),P$8:P163,"OK"))))</f>
        <v/>
      </c>
      <c r="L163" s="28" t="str">
        <f aca="false">IF(OR(P163&lt;&gt;"OK",K163="",N(Rules!$B$8)=0),"",IF(K163&lt;=-Rules!$B$8,"STOP","OK"))</f>
        <v/>
      </c>
      <c r="M163" s="26" t="str">
        <f aca="false">IF(P163&lt;&gt;"OK","",MAX(IF(COUNT(M$8:M162)=0,N(Rules!$B$5),INDEX(M$8:M162,MATCH(9.99E+307,M$8:M162)))+N(C163),G163))</f>
        <v/>
      </c>
      <c r="N163" s="27" t="str">
        <f aca="false">IF(P163&lt;&gt;"OK","",IF(N(M163)&lt;=0,"",MAX(0,1-G163/M163)))</f>
        <v/>
      </c>
      <c r="O163" s="33" t="str">
        <f aca="false">IF(P163&lt;&gt;"OK","",IF(OR(N(Rules!$B$11)=0,N(N163)&lt;Rules!$B$11),1,IF(OR(Rules!$B$12="",N(Rules!$B$12)&lt;0,N(Rules!$B$12)&gt;1),1,Rules!$B$12)))</f>
        <v/>
      </c>
      <c r="P163" s="28" t="str">
        <f aca="false">IF(COUNTA(A163:E163)=0,"",IF(NOT(ISNUMBER(A163)),"Add a date",IF(NOT(ISNUMBER(B163)),"Add P/L (0 if flat)",IF(AND(C163&lt;&gt;"",NOT(ISNUMBER(C163))),"Deposit must be a number",IF(N(Rules!$B$5)&lt;=0,"Set account size on Rules",IF(A163&lt;=MAX(A$8:A162),"Date must be after the rows above","OK"))))))</f>
        <v/>
      </c>
      <c r="Q163" s="28" t="str">
        <f aca="false">IF(P163&lt;&gt;"OK","",COUNTIF(P$8:P163,"OK"))</f>
        <v/>
      </c>
    </row>
    <row r="164" customFormat="false" ht="15" hidden="false" customHeight="false" outlineLevel="0" collapsed="false">
      <c r="A164" s="29"/>
      <c r="B164" s="32"/>
      <c r="C164" s="32"/>
      <c r="D164" s="15"/>
      <c r="E164" s="15"/>
      <c r="F164" s="26" t="str">
        <f aca="false">IF(P164&lt;&gt;"OK","",IF(COUNT(G$8:G163)=0,N(Rules!$B$5),INDEX(G$8:G163,MATCH(9.99E+307,G$8:G163))))</f>
        <v/>
      </c>
      <c r="G164" s="26" t="str">
        <f aca="false">IF(P164&lt;&gt;"OK","",F164+B164+N(C164))</f>
        <v/>
      </c>
      <c r="H164" s="27" t="str">
        <f aca="false">IF(OR(P164&lt;&gt;"OK",N(F164)&lt;=0),"",B164/F164)</f>
        <v/>
      </c>
      <c r="I164" s="28" t="str">
        <f aca="false">IF(OR(H164="",N(Rules!$B$7)=0),"",IF(H164&lt;=-Rules!$B$7,"STOP","OK"))</f>
        <v/>
      </c>
      <c r="J164" s="26" t="str">
        <f aca="false">IF(P164&lt;&gt;"OK","",SUMIFS(B$8:B164,A$8:A164,"&gt;"&amp;(A164-7),P$8:P164,"OK"))</f>
        <v/>
      </c>
      <c r="K164" s="27" t="str">
        <f aca="false">IF(P164&lt;&gt;"OK","",IF(G164-J164-SUMIFS(C$8:C164,A$8:A164,"&gt;"&amp;(A164-7),P$8:P164,"OK")&lt;=0,"",J164/(G164-J164-SUMIFS(C$8:C164,A$8:A164,"&gt;"&amp;(A164-7),P$8:P164,"OK"))))</f>
        <v/>
      </c>
      <c r="L164" s="28" t="str">
        <f aca="false">IF(OR(P164&lt;&gt;"OK",K164="",N(Rules!$B$8)=0),"",IF(K164&lt;=-Rules!$B$8,"STOP","OK"))</f>
        <v/>
      </c>
      <c r="M164" s="26" t="str">
        <f aca="false">IF(P164&lt;&gt;"OK","",MAX(IF(COUNT(M$8:M163)=0,N(Rules!$B$5),INDEX(M$8:M163,MATCH(9.99E+307,M$8:M163)))+N(C164),G164))</f>
        <v/>
      </c>
      <c r="N164" s="27" t="str">
        <f aca="false">IF(P164&lt;&gt;"OK","",IF(N(M164)&lt;=0,"",MAX(0,1-G164/M164)))</f>
        <v/>
      </c>
      <c r="O164" s="33" t="str">
        <f aca="false">IF(P164&lt;&gt;"OK","",IF(OR(N(Rules!$B$11)=0,N(N164)&lt;Rules!$B$11),1,IF(OR(Rules!$B$12="",N(Rules!$B$12)&lt;0,N(Rules!$B$12)&gt;1),1,Rules!$B$12)))</f>
        <v/>
      </c>
      <c r="P164" s="28" t="str">
        <f aca="false">IF(COUNTA(A164:E164)=0,"",IF(NOT(ISNUMBER(A164)),"Add a date",IF(NOT(ISNUMBER(B164)),"Add P/L (0 if flat)",IF(AND(C164&lt;&gt;"",NOT(ISNUMBER(C164))),"Deposit must be a number",IF(N(Rules!$B$5)&lt;=0,"Set account size on Rules",IF(A164&lt;=MAX(A$8:A163),"Date must be after the rows above","OK"))))))</f>
        <v/>
      </c>
      <c r="Q164" s="28" t="str">
        <f aca="false">IF(P164&lt;&gt;"OK","",COUNTIF(P$8:P164,"OK"))</f>
        <v/>
      </c>
    </row>
    <row r="165" customFormat="false" ht="15" hidden="false" customHeight="false" outlineLevel="0" collapsed="false">
      <c r="A165" s="29"/>
      <c r="B165" s="32"/>
      <c r="C165" s="32"/>
      <c r="D165" s="15"/>
      <c r="E165" s="15"/>
      <c r="F165" s="26" t="str">
        <f aca="false">IF(P165&lt;&gt;"OK","",IF(COUNT(G$8:G164)=0,N(Rules!$B$5),INDEX(G$8:G164,MATCH(9.99E+307,G$8:G164))))</f>
        <v/>
      </c>
      <c r="G165" s="26" t="str">
        <f aca="false">IF(P165&lt;&gt;"OK","",F165+B165+N(C165))</f>
        <v/>
      </c>
      <c r="H165" s="27" t="str">
        <f aca="false">IF(OR(P165&lt;&gt;"OK",N(F165)&lt;=0),"",B165/F165)</f>
        <v/>
      </c>
      <c r="I165" s="28" t="str">
        <f aca="false">IF(OR(H165="",N(Rules!$B$7)=0),"",IF(H165&lt;=-Rules!$B$7,"STOP","OK"))</f>
        <v/>
      </c>
      <c r="J165" s="26" t="str">
        <f aca="false">IF(P165&lt;&gt;"OK","",SUMIFS(B$8:B165,A$8:A165,"&gt;"&amp;(A165-7),P$8:P165,"OK"))</f>
        <v/>
      </c>
      <c r="K165" s="27" t="str">
        <f aca="false">IF(P165&lt;&gt;"OK","",IF(G165-J165-SUMIFS(C$8:C165,A$8:A165,"&gt;"&amp;(A165-7),P$8:P165,"OK")&lt;=0,"",J165/(G165-J165-SUMIFS(C$8:C165,A$8:A165,"&gt;"&amp;(A165-7),P$8:P165,"OK"))))</f>
        <v/>
      </c>
      <c r="L165" s="28" t="str">
        <f aca="false">IF(OR(P165&lt;&gt;"OK",K165="",N(Rules!$B$8)=0),"",IF(K165&lt;=-Rules!$B$8,"STOP","OK"))</f>
        <v/>
      </c>
      <c r="M165" s="26" t="str">
        <f aca="false">IF(P165&lt;&gt;"OK","",MAX(IF(COUNT(M$8:M164)=0,N(Rules!$B$5),INDEX(M$8:M164,MATCH(9.99E+307,M$8:M164)))+N(C165),G165))</f>
        <v/>
      </c>
      <c r="N165" s="27" t="str">
        <f aca="false">IF(P165&lt;&gt;"OK","",IF(N(M165)&lt;=0,"",MAX(0,1-G165/M165)))</f>
        <v/>
      </c>
      <c r="O165" s="33" t="str">
        <f aca="false">IF(P165&lt;&gt;"OK","",IF(OR(N(Rules!$B$11)=0,N(N165)&lt;Rules!$B$11),1,IF(OR(Rules!$B$12="",N(Rules!$B$12)&lt;0,N(Rules!$B$12)&gt;1),1,Rules!$B$12)))</f>
        <v/>
      </c>
      <c r="P165" s="28" t="str">
        <f aca="false">IF(COUNTA(A165:E165)=0,"",IF(NOT(ISNUMBER(A165)),"Add a date",IF(NOT(ISNUMBER(B165)),"Add P/L (0 if flat)",IF(AND(C165&lt;&gt;"",NOT(ISNUMBER(C165))),"Deposit must be a number",IF(N(Rules!$B$5)&lt;=0,"Set account size on Rules",IF(A165&lt;=MAX(A$8:A164),"Date must be after the rows above","OK"))))))</f>
        <v/>
      </c>
      <c r="Q165" s="28" t="str">
        <f aca="false">IF(P165&lt;&gt;"OK","",COUNTIF(P$8:P165,"OK"))</f>
        <v/>
      </c>
    </row>
    <row r="166" customFormat="false" ht="15" hidden="false" customHeight="false" outlineLevel="0" collapsed="false">
      <c r="A166" s="29"/>
      <c r="B166" s="32"/>
      <c r="C166" s="32"/>
      <c r="D166" s="15"/>
      <c r="E166" s="15"/>
      <c r="F166" s="26" t="str">
        <f aca="false">IF(P166&lt;&gt;"OK","",IF(COUNT(G$8:G165)=0,N(Rules!$B$5),INDEX(G$8:G165,MATCH(9.99E+307,G$8:G165))))</f>
        <v/>
      </c>
      <c r="G166" s="26" t="str">
        <f aca="false">IF(P166&lt;&gt;"OK","",F166+B166+N(C166))</f>
        <v/>
      </c>
      <c r="H166" s="27" t="str">
        <f aca="false">IF(OR(P166&lt;&gt;"OK",N(F166)&lt;=0),"",B166/F166)</f>
        <v/>
      </c>
      <c r="I166" s="28" t="str">
        <f aca="false">IF(OR(H166="",N(Rules!$B$7)=0),"",IF(H166&lt;=-Rules!$B$7,"STOP","OK"))</f>
        <v/>
      </c>
      <c r="J166" s="26" t="str">
        <f aca="false">IF(P166&lt;&gt;"OK","",SUMIFS(B$8:B166,A$8:A166,"&gt;"&amp;(A166-7),P$8:P166,"OK"))</f>
        <v/>
      </c>
      <c r="K166" s="27" t="str">
        <f aca="false">IF(P166&lt;&gt;"OK","",IF(G166-J166-SUMIFS(C$8:C166,A$8:A166,"&gt;"&amp;(A166-7),P$8:P166,"OK")&lt;=0,"",J166/(G166-J166-SUMIFS(C$8:C166,A$8:A166,"&gt;"&amp;(A166-7),P$8:P166,"OK"))))</f>
        <v/>
      </c>
      <c r="L166" s="28" t="str">
        <f aca="false">IF(OR(P166&lt;&gt;"OK",K166="",N(Rules!$B$8)=0),"",IF(K166&lt;=-Rules!$B$8,"STOP","OK"))</f>
        <v/>
      </c>
      <c r="M166" s="26" t="str">
        <f aca="false">IF(P166&lt;&gt;"OK","",MAX(IF(COUNT(M$8:M165)=0,N(Rules!$B$5),INDEX(M$8:M165,MATCH(9.99E+307,M$8:M165)))+N(C166),G166))</f>
        <v/>
      </c>
      <c r="N166" s="27" t="str">
        <f aca="false">IF(P166&lt;&gt;"OK","",IF(N(M166)&lt;=0,"",MAX(0,1-G166/M166)))</f>
        <v/>
      </c>
      <c r="O166" s="33" t="str">
        <f aca="false">IF(P166&lt;&gt;"OK","",IF(OR(N(Rules!$B$11)=0,N(N166)&lt;Rules!$B$11),1,IF(OR(Rules!$B$12="",N(Rules!$B$12)&lt;0,N(Rules!$B$12)&gt;1),1,Rules!$B$12)))</f>
        <v/>
      </c>
      <c r="P166" s="28" t="str">
        <f aca="false">IF(COUNTA(A166:E166)=0,"",IF(NOT(ISNUMBER(A166)),"Add a date",IF(NOT(ISNUMBER(B166)),"Add P/L (0 if flat)",IF(AND(C166&lt;&gt;"",NOT(ISNUMBER(C166))),"Deposit must be a number",IF(N(Rules!$B$5)&lt;=0,"Set account size on Rules",IF(A166&lt;=MAX(A$8:A165),"Date must be after the rows above","OK"))))))</f>
        <v/>
      </c>
      <c r="Q166" s="28" t="str">
        <f aca="false">IF(P166&lt;&gt;"OK","",COUNTIF(P$8:P166,"OK"))</f>
        <v/>
      </c>
    </row>
    <row r="167" customFormat="false" ht="15" hidden="false" customHeight="false" outlineLevel="0" collapsed="false">
      <c r="A167" s="29"/>
      <c r="B167" s="32"/>
      <c r="C167" s="32"/>
      <c r="D167" s="15"/>
      <c r="E167" s="15"/>
      <c r="F167" s="26" t="str">
        <f aca="false">IF(P167&lt;&gt;"OK","",IF(COUNT(G$8:G166)=0,N(Rules!$B$5),INDEX(G$8:G166,MATCH(9.99E+307,G$8:G166))))</f>
        <v/>
      </c>
      <c r="G167" s="26" t="str">
        <f aca="false">IF(P167&lt;&gt;"OK","",F167+B167+N(C167))</f>
        <v/>
      </c>
      <c r="H167" s="27" t="str">
        <f aca="false">IF(OR(P167&lt;&gt;"OK",N(F167)&lt;=0),"",B167/F167)</f>
        <v/>
      </c>
      <c r="I167" s="28" t="str">
        <f aca="false">IF(OR(H167="",N(Rules!$B$7)=0),"",IF(H167&lt;=-Rules!$B$7,"STOP","OK"))</f>
        <v/>
      </c>
      <c r="J167" s="26" t="str">
        <f aca="false">IF(P167&lt;&gt;"OK","",SUMIFS(B$8:B167,A$8:A167,"&gt;"&amp;(A167-7),P$8:P167,"OK"))</f>
        <v/>
      </c>
      <c r="K167" s="27" t="str">
        <f aca="false">IF(P167&lt;&gt;"OK","",IF(G167-J167-SUMIFS(C$8:C167,A$8:A167,"&gt;"&amp;(A167-7),P$8:P167,"OK")&lt;=0,"",J167/(G167-J167-SUMIFS(C$8:C167,A$8:A167,"&gt;"&amp;(A167-7),P$8:P167,"OK"))))</f>
        <v/>
      </c>
      <c r="L167" s="28" t="str">
        <f aca="false">IF(OR(P167&lt;&gt;"OK",K167="",N(Rules!$B$8)=0),"",IF(K167&lt;=-Rules!$B$8,"STOP","OK"))</f>
        <v/>
      </c>
      <c r="M167" s="26" t="str">
        <f aca="false">IF(P167&lt;&gt;"OK","",MAX(IF(COUNT(M$8:M166)=0,N(Rules!$B$5),INDEX(M$8:M166,MATCH(9.99E+307,M$8:M166)))+N(C167),G167))</f>
        <v/>
      </c>
      <c r="N167" s="27" t="str">
        <f aca="false">IF(P167&lt;&gt;"OK","",IF(N(M167)&lt;=0,"",MAX(0,1-G167/M167)))</f>
        <v/>
      </c>
      <c r="O167" s="33" t="str">
        <f aca="false">IF(P167&lt;&gt;"OK","",IF(OR(N(Rules!$B$11)=0,N(N167)&lt;Rules!$B$11),1,IF(OR(Rules!$B$12="",N(Rules!$B$12)&lt;0,N(Rules!$B$12)&gt;1),1,Rules!$B$12)))</f>
        <v/>
      </c>
      <c r="P167" s="28" t="str">
        <f aca="false">IF(COUNTA(A167:E167)=0,"",IF(NOT(ISNUMBER(A167)),"Add a date",IF(NOT(ISNUMBER(B167)),"Add P/L (0 if flat)",IF(AND(C167&lt;&gt;"",NOT(ISNUMBER(C167))),"Deposit must be a number",IF(N(Rules!$B$5)&lt;=0,"Set account size on Rules",IF(A167&lt;=MAX(A$8:A166),"Date must be after the rows above","OK"))))))</f>
        <v/>
      </c>
      <c r="Q167" s="28" t="str">
        <f aca="false">IF(P167&lt;&gt;"OK","",COUNTIF(P$8:P167,"OK"))</f>
        <v/>
      </c>
    </row>
    <row r="168" customFormat="false" ht="15" hidden="false" customHeight="false" outlineLevel="0" collapsed="false">
      <c r="A168" s="29"/>
      <c r="B168" s="32"/>
      <c r="C168" s="32"/>
      <c r="D168" s="15"/>
      <c r="E168" s="15"/>
      <c r="F168" s="26" t="str">
        <f aca="false">IF(P168&lt;&gt;"OK","",IF(COUNT(G$8:G167)=0,N(Rules!$B$5),INDEX(G$8:G167,MATCH(9.99E+307,G$8:G167))))</f>
        <v/>
      </c>
      <c r="G168" s="26" t="str">
        <f aca="false">IF(P168&lt;&gt;"OK","",F168+B168+N(C168))</f>
        <v/>
      </c>
      <c r="H168" s="27" t="str">
        <f aca="false">IF(OR(P168&lt;&gt;"OK",N(F168)&lt;=0),"",B168/F168)</f>
        <v/>
      </c>
      <c r="I168" s="28" t="str">
        <f aca="false">IF(OR(H168="",N(Rules!$B$7)=0),"",IF(H168&lt;=-Rules!$B$7,"STOP","OK"))</f>
        <v/>
      </c>
      <c r="J168" s="26" t="str">
        <f aca="false">IF(P168&lt;&gt;"OK","",SUMIFS(B$8:B168,A$8:A168,"&gt;"&amp;(A168-7),P$8:P168,"OK"))</f>
        <v/>
      </c>
      <c r="K168" s="27" t="str">
        <f aca="false">IF(P168&lt;&gt;"OK","",IF(G168-J168-SUMIFS(C$8:C168,A$8:A168,"&gt;"&amp;(A168-7),P$8:P168,"OK")&lt;=0,"",J168/(G168-J168-SUMIFS(C$8:C168,A$8:A168,"&gt;"&amp;(A168-7),P$8:P168,"OK"))))</f>
        <v/>
      </c>
      <c r="L168" s="28" t="str">
        <f aca="false">IF(OR(P168&lt;&gt;"OK",K168="",N(Rules!$B$8)=0),"",IF(K168&lt;=-Rules!$B$8,"STOP","OK"))</f>
        <v/>
      </c>
      <c r="M168" s="26" t="str">
        <f aca="false">IF(P168&lt;&gt;"OK","",MAX(IF(COUNT(M$8:M167)=0,N(Rules!$B$5),INDEX(M$8:M167,MATCH(9.99E+307,M$8:M167)))+N(C168),G168))</f>
        <v/>
      </c>
      <c r="N168" s="27" t="str">
        <f aca="false">IF(P168&lt;&gt;"OK","",IF(N(M168)&lt;=0,"",MAX(0,1-G168/M168)))</f>
        <v/>
      </c>
      <c r="O168" s="33" t="str">
        <f aca="false">IF(P168&lt;&gt;"OK","",IF(OR(N(Rules!$B$11)=0,N(N168)&lt;Rules!$B$11),1,IF(OR(Rules!$B$12="",N(Rules!$B$12)&lt;0,N(Rules!$B$12)&gt;1),1,Rules!$B$12)))</f>
        <v/>
      </c>
      <c r="P168" s="28" t="str">
        <f aca="false">IF(COUNTA(A168:E168)=0,"",IF(NOT(ISNUMBER(A168)),"Add a date",IF(NOT(ISNUMBER(B168)),"Add P/L (0 if flat)",IF(AND(C168&lt;&gt;"",NOT(ISNUMBER(C168))),"Deposit must be a number",IF(N(Rules!$B$5)&lt;=0,"Set account size on Rules",IF(A168&lt;=MAX(A$8:A167),"Date must be after the rows above","OK"))))))</f>
        <v/>
      </c>
      <c r="Q168" s="28" t="str">
        <f aca="false">IF(P168&lt;&gt;"OK","",COUNTIF(P$8:P168,"OK"))</f>
        <v/>
      </c>
    </row>
    <row r="169" customFormat="false" ht="15" hidden="false" customHeight="false" outlineLevel="0" collapsed="false">
      <c r="A169" s="29"/>
      <c r="B169" s="32"/>
      <c r="C169" s="32"/>
      <c r="D169" s="15"/>
      <c r="E169" s="15"/>
      <c r="F169" s="26" t="str">
        <f aca="false">IF(P169&lt;&gt;"OK","",IF(COUNT(G$8:G168)=0,N(Rules!$B$5),INDEX(G$8:G168,MATCH(9.99E+307,G$8:G168))))</f>
        <v/>
      </c>
      <c r="G169" s="26" t="str">
        <f aca="false">IF(P169&lt;&gt;"OK","",F169+B169+N(C169))</f>
        <v/>
      </c>
      <c r="H169" s="27" t="str">
        <f aca="false">IF(OR(P169&lt;&gt;"OK",N(F169)&lt;=0),"",B169/F169)</f>
        <v/>
      </c>
      <c r="I169" s="28" t="str">
        <f aca="false">IF(OR(H169="",N(Rules!$B$7)=0),"",IF(H169&lt;=-Rules!$B$7,"STOP","OK"))</f>
        <v/>
      </c>
      <c r="J169" s="26" t="str">
        <f aca="false">IF(P169&lt;&gt;"OK","",SUMIFS(B$8:B169,A$8:A169,"&gt;"&amp;(A169-7),P$8:P169,"OK"))</f>
        <v/>
      </c>
      <c r="K169" s="27" t="str">
        <f aca="false">IF(P169&lt;&gt;"OK","",IF(G169-J169-SUMIFS(C$8:C169,A$8:A169,"&gt;"&amp;(A169-7),P$8:P169,"OK")&lt;=0,"",J169/(G169-J169-SUMIFS(C$8:C169,A$8:A169,"&gt;"&amp;(A169-7),P$8:P169,"OK"))))</f>
        <v/>
      </c>
      <c r="L169" s="28" t="str">
        <f aca="false">IF(OR(P169&lt;&gt;"OK",K169="",N(Rules!$B$8)=0),"",IF(K169&lt;=-Rules!$B$8,"STOP","OK"))</f>
        <v/>
      </c>
      <c r="M169" s="26" t="str">
        <f aca="false">IF(P169&lt;&gt;"OK","",MAX(IF(COUNT(M$8:M168)=0,N(Rules!$B$5),INDEX(M$8:M168,MATCH(9.99E+307,M$8:M168)))+N(C169),G169))</f>
        <v/>
      </c>
      <c r="N169" s="27" t="str">
        <f aca="false">IF(P169&lt;&gt;"OK","",IF(N(M169)&lt;=0,"",MAX(0,1-G169/M169)))</f>
        <v/>
      </c>
      <c r="O169" s="33" t="str">
        <f aca="false">IF(P169&lt;&gt;"OK","",IF(OR(N(Rules!$B$11)=0,N(N169)&lt;Rules!$B$11),1,IF(OR(Rules!$B$12="",N(Rules!$B$12)&lt;0,N(Rules!$B$12)&gt;1),1,Rules!$B$12)))</f>
        <v/>
      </c>
      <c r="P169" s="28" t="str">
        <f aca="false">IF(COUNTA(A169:E169)=0,"",IF(NOT(ISNUMBER(A169)),"Add a date",IF(NOT(ISNUMBER(B169)),"Add P/L (0 if flat)",IF(AND(C169&lt;&gt;"",NOT(ISNUMBER(C169))),"Deposit must be a number",IF(N(Rules!$B$5)&lt;=0,"Set account size on Rules",IF(A169&lt;=MAX(A$8:A168),"Date must be after the rows above","OK"))))))</f>
        <v/>
      </c>
      <c r="Q169" s="28" t="str">
        <f aca="false">IF(P169&lt;&gt;"OK","",COUNTIF(P$8:P169,"OK"))</f>
        <v/>
      </c>
    </row>
    <row r="170" customFormat="false" ht="15" hidden="false" customHeight="false" outlineLevel="0" collapsed="false">
      <c r="A170" s="29"/>
      <c r="B170" s="32"/>
      <c r="C170" s="32"/>
      <c r="D170" s="15"/>
      <c r="E170" s="15"/>
      <c r="F170" s="26" t="str">
        <f aca="false">IF(P170&lt;&gt;"OK","",IF(COUNT(G$8:G169)=0,N(Rules!$B$5),INDEX(G$8:G169,MATCH(9.99E+307,G$8:G169))))</f>
        <v/>
      </c>
      <c r="G170" s="26" t="str">
        <f aca="false">IF(P170&lt;&gt;"OK","",F170+B170+N(C170))</f>
        <v/>
      </c>
      <c r="H170" s="27" t="str">
        <f aca="false">IF(OR(P170&lt;&gt;"OK",N(F170)&lt;=0),"",B170/F170)</f>
        <v/>
      </c>
      <c r="I170" s="28" t="str">
        <f aca="false">IF(OR(H170="",N(Rules!$B$7)=0),"",IF(H170&lt;=-Rules!$B$7,"STOP","OK"))</f>
        <v/>
      </c>
      <c r="J170" s="26" t="str">
        <f aca="false">IF(P170&lt;&gt;"OK","",SUMIFS(B$8:B170,A$8:A170,"&gt;"&amp;(A170-7),P$8:P170,"OK"))</f>
        <v/>
      </c>
      <c r="K170" s="27" t="str">
        <f aca="false">IF(P170&lt;&gt;"OK","",IF(G170-J170-SUMIFS(C$8:C170,A$8:A170,"&gt;"&amp;(A170-7),P$8:P170,"OK")&lt;=0,"",J170/(G170-J170-SUMIFS(C$8:C170,A$8:A170,"&gt;"&amp;(A170-7),P$8:P170,"OK"))))</f>
        <v/>
      </c>
      <c r="L170" s="28" t="str">
        <f aca="false">IF(OR(P170&lt;&gt;"OK",K170="",N(Rules!$B$8)=0),"",IF(K170&lt;=-Rules!$B$8,"STOP","OK"))</f>
        <v/>
      </c>
      <c r="M170" s="26" t="str">
        <f aca="false">IF(P170&lt;&gt;"OK","",MAX(IF(COUNT(M$8:M169)=0,N(Rules!$B$5),INDEX(M$8:M169,MATCH(9.99E+307,M$8:M169)))+N(C170),G170))</f>
        <v/>
      </c>
      <c r="N170" s="27" t="str">
        <f aca="false">IF(P170&lt;&gt;"OK","",IF(N(M170)&lt;=0,"",MAX(0,1-G170/M170)))</f>
        <v/>
      </c>
      <c r="O170" s="33" t="str">
        <f aca="false">IF(P170&lt;&gt;"OK","",IF(OR(N(Rules!$B$11)=0,N(N170)&lt;Rules!$B$11),1,IF(OR(Rules!$B$12="",N(Rules!$B$12)&lt;0,N(Rules!$B$12)&gt;1),1,Rules!$B$12)))</f>
        <v/>
      </c>
      <c r="P170" s="28" t="str">
        <f aca="false">IF(COUNTA(A170:E170)=0,"",IF(NOT(ISNUMBER(A170)),"Add a date",IF(NOT(ISNUMBER(B170)),"Add P/L (0 if flat)",IF(AND(C170&lt;&gt;"",NOT(ISNUMBER(C170))),"Deposit must be a number",IF(N(Rules!$B$5)&lt;=0,"Set account size on Rules",IF(A170&lt;=MAX(A$8:A169),"Date must be after the rows above","OK"))))))</f>
        <v/>
      </c>
      <c r="Q170" s="28" t="str">
        <f aca="false">IF(P170&lt;&gt;"OK","",COUNTIF(P$8:P170,"OK"))</f>
        <v/>
      </c>
    </row>
    <row r="171" customFormat="false" ht="15" hidden="false" customHeight="false" outlineLevel="0" collapsed="false">
      <c r="A171" s="29"/>
      <c r="B171" s="32"/>
      <c r="C171" s="32"/>
      <c r="D171" s="15"/>
      <c r="E171" s="15"/>
      <c r="F171" s="26" t="str">
        <f aca="false">IF(P171&lt;&gt;"OK","",IF(COUNT(G$8:G170)=0,N(Rules!$B$5),INDEX(G$8:G170,MATCH(9.99E+307,G$8:G170))))</f>
        <v/>
      </c>
      <c r="G171" s="26" t="str">
        <f aca="false">IF(P171&lt;&gt;"OK","",F171+B171+N(C171))</f>
        <v/>
      </c>
      <c r="H171" s="27" t="str">
        <f aca="false">IF(OR(P171&lt;&gt;"OK",N(F171)&lt;=0),"",B171/F171)</f>
        <v/>
      </c>
      <c r="I171" s="28" t="str">
        <f aca="false">IF(OR(H171="",N(Rules!$B$7)=0),"",IF(H171&lt;=-Rules!$B$7,"STOP","OK"))</f>
        <v/>
      </c>
      <c r="J171" s="26" t="str">
        <f aca="false">IF(P171&lt;&gt;"OK","",SUMIFS(B$8:B171,A$8:A171,"&gt;"&amp;(A171-7),P$8:P171,"OK"))</f>
        <v/>
      </c>
      <c r="K171" s="27" t="str">
        <f aca="false">IF(P171&lt;&gt;"OK","",IF(G171-J171-SUMIFS(C$8:C171,A$8:A171,"&gt;"&amp;(A171-7),P$8:P171,"OK")&lt;=0,"",J171/(G171-J171-SUMIFS(C$8:C171,A$8:A171,"&gt;"&amp;(A171-7),P$8:P171,"OK"))))</f>
        <v/>
      </c>
      <c r="L171" s="28" t="str">
        <f aca="false">IF(OR(P171&lt;&gt;"OK",K171="",N(Rules!$B$8)=0),"",IF(K171&lt;=-Rules!$B$8,"STOP","OK"))</f>
        <v/>
      </c>
      <c r="M171" s="26" t="str">
        <f aca="false">IF(P171&lt;&gt;"OK","",MAX(IF(COUNT(M$8:M170)=0,N(Rules!$B$5),INDEX(M$8:M170,MATCH(9.99E+307,M$8:M170)))+N(C171),G171))</f>
        <v/>
      </c>
      <c r="N171" s="27" t="str">
        <f aca="false">IF(P171&lt;&gt;"OK","",IF(N(M171)&lt;=0,"",MAX(0,1-G171/M171)))</f>
        <v/>
      </c>
      <c r="O171" s="33" t="str">
        <f aca="false">IF(P171&lt;&gt;"OK","",IF(OR(N(Rules!$B$11)=0,N(N171)&lt;Rules!$B$11),1,IF(OR(Rules!$B$12="",N(Rules!$B$12)&lt;0,N(Rules!$B$12)&gt;1),1,Rules!$B$12)))</f>
        <v/>
      </c>
      <c r="P171" s="28" t="str">
        <f aca="false">IF(COUNTA(A171:E171)=0,"",IF(NOT(ISNUMBER(A171)),"Add a date",IF(NOT(ISNUMBER(B171)),"Add P/L (0 if flat)",IF(AND(C171&lt;&gt;"",NOT(ISNUMBER(C171))),"Deposit must be a number",IF(N(Rules!$B$5)&lt;=0,"Set account size on Rules",IF(A171&lt;=MAX(A$8:A170),"Date must be after the rows above","OK"))))))</f>
        <v/>
      </c>
      <c r="Q171" s="28" t="str">
        <f aca="false">IF(P171&lt;&gt;"OK","",COUNTIF(P$8:P171,"OK"))</f>
        <v/>
      </c>
    </row>
    <row r="172" customFormat="false" ht="15" hidden="false" customHeight="false" outlineLevel="0" collapsed="false">
      <c r="A172" s="29"/>
      <c r="B172" s="32"/>
      <c r="C172" s="32"/>
      <c r="D172" s="15"/>
      <c r="E172" s="15"/>
      <c r="F172" s="26" t="str">
        <f aca="false">IF(P172&lt;&gt;"OK","",IF(COUNT(G$8:G171)=0,N(Rules!$B$5),INDEX(G$8:G171,MATCH(9.99E+307,G$8:G171))))</f>
        <v/>
      </c>
      <c r="G172" s="26" t="str">
        <f aca="false">IF(P172&lt;&gt;"OK","",F172+B172+N(C172))</f>
        <v/>
      </c>
      <c r="H172" s="27" t="str">
        <f aca="false">IF(OR(P172&lt;&gt;"OK",N(F172)&lt;=0),"",B172/F172)</f>
        <v/>
      </c>
      <c r="I172" s="28" t="str">
        <f aca="false">IF(OR(H172="",N(Rules!$B$7)=0),"",IF(H172&lt;=-Rules!$B$7,"STOP","OK"))</f>
        <v/>
      </c>
      <c r="J172" s="26" t="str">
        <f aca="false">IF(P172&lt;&gt;"OK","",SUMIFS(B$8:B172,A$8:A172,"&gt;"&amp;(A172-7),P$8:P172,"OK"))</f>
        <v/>
      </c>
      <c r="K172" s="27" t="str">
        <f aca="false">IF(P172&lt;&gt;"OK","",IF(G172-J172-SUMIFS(C$8:C172,A$8:A172,"&gt;"&amp;(A172-7),P$8:P172,"OK")&lt;=0,"",J172/(G172-J172-SUMIFS(C$8:C172,A$8:A172,"&gt;"&amp;(A172-7),P$8:P172,"OK"))))</f>
        <v/>
      </c>
      <c r="L172" s="28" t="str">
        <f aca="false">IF(OR(P172&lt;&gt;"OK",K172="",N(Rules!$B$8)=0),"",IF(K172&lt;=-Rules!$B$8,"STOP","OK"))</f>
        <v/>
      </c>
      <c r="M172" s="26" t="str">
        <f aca="false">IF(P172&lt;&gt;"OK","",MAX(IF(COUNT(M$8:M171)=0,N(Rules!$B$5),INDEX(M$8:M171,MATCH(9.99E+307,M$8:M171)))+N(C172),G172))</f>
        <v/>
      </c>
      <c r="N172" s="27" t="str">
        <f aca="false">IF(P172&lt;&gt;"OK","",IF(N(M172)&lt;=0,"",MAX(0,1-G172/M172)))</f>
        <v/>
      </c>
      <c r="O172" s="33" t="str">
        <f aca="false">IF(P172&lt;&gt;"OK","",IF(OR(N(Rules!$B$11)=0,N(N172)&lt;Rules!$B$11),1,IF(OR(Rules!$B$12="",N(Rules!$B$12)&lt;0,N(Rules!$B$12)&gt;1),1,Rules!$B$12)))</f>
        <v/>
      </c>
      <c r="P172" s="28" t="str">
        <f aca="false">IF(COUNTA(A172:E172)=0,"",IF(NOT(ISNUMBER(A172)),"Add a date",IF(NOT(ISNUMBER(B172)),"Add P/L (0 if flat)",IF(AND(C172&lt;&gt;"",NOT(ISNUMBER(C172))),"Deposit must be a number",IF(N(Rules!$B$5)&lt;=0,"Set account size on Rules",IF(A172&lt;=MAX(A$8:A171),"Date must be after the rows above","OK"))))))</f>
        <v/>
      </c>
      <c r="Q172" s="28" t="str">
        <f aca="false">IF(P172&lt;&gt;"OK","",COUNTIF(P$8:P172,"OK"))</f>
        <v/>
      </c>
    </row>
    <row r="173" customFormat="false" ht="15" hidden="false" customHeight="false" outlineLevel="0" collapsed="false">
      <c r="A173" s="29"/>
      <c r="B173" s="32"/>
      <c r="C173" s="32"/>
      <c r="D173" s="15"/>
      <c r="E173" s="15"/>
      <c r="F173" s="26" t="str">
        <f aca="false">IF(P173&lt;&gt;"OK","",IF(COUNT(G$8:G172)=0,N(Rules!$B$5),INDEX(G$8:G172,MATCH(9.99E+307,G$8:G172))))</f>
        <v/>
      </c>
      <c r="G173" s="26" t="str">
        <f aca="false">IF(P173&lt;&gt;"OK","",F173+B173+N(C173))</f>
        <v/>
      </c>
      <c r="H173" s="27" t="str">
        <f aca="false">IF(OR(P173&lt;&gt;"OK",N(F173)&lt;=0),"",B173/F173)</f>
        <v/>
      </c>
      <c r="I173" s="28" t="str">
        <f aca="false">IF(OR(H173="",N(Rules!$B$7)=0),"",IF(H173&lt;=-Rules!$B$7,"STOP","OK"))</f>
        <v/>
      </c>
      <c r="J173" s="26" t="str">
        <f aca="false">IF(P173&lt;&gt;"OK","",SUMIFS(B$8:B173,A$8:A173,"&gt;"&amp;(A173-7),P$8:P173,"OK"))</f>
        <v/>
      </c>
      <c r="K173" s="27" t="str">
        <f aca="false">IF(P173&lt;&gt;"OK","",IF(G173-J173-SUMIFS(C$8:C173,A$8:A173,"&gt;"&amp;(A173-7),P$8:P173,"OK")&lt;=0,"",J173/(G173-J173-SUMIFS(C$8:C173,A$8:A173,"&gt;"&amp;(A173-7),P$8:P173,"OK"))))</f>
        <v/>
      </c>
      <c r="L173" s="28" t="str">
        <f aca="false">IF(OR(P173&lt;&gt;"OK",K173="",N(Rules!$B$8)=0),"",IF(K173&lt;=-Rules!$B$8,"STOP","OK"))</f>
        <v/>
      </c>
      <c r="M173" s="26" t="str">
        <f aca="false">IF(P173&lt;&gt;"OK","",MAX(IF(COUNT(M$8:M172)=0,N(Rules!$B$5),INDEX(M$8:M172,MATCH(9.99E+307,M$8:M172)))+N(C173),G173))</f>
        <v/>
      </c>
      <c r="N173" s="27" t="str">
        <f aca="false">IF(P173&lt;&gt;"OK","",IF(N(M173)&lt;=0,"",MAX(0,1-G173/M173)))</f>
        <v/>
      </c>
      <c r="O173" s="33" t="str">
        <f aca="false">IF(P173&lt;&gt;"OK","",IF(OR(N(Rules!$B$11)=0,N(N173)&lt;Rules!$B$11),1,IF(OR(Rules!$B$12="",N(Rules!$B$12)&lt;0,N(Rules!$B$12)&gt;1),1,Rules!$B$12)))</f>
        <v/>
      </c>
      <c r="P173" s="28" t="str">
        <f aca="false">IF(COUNTA(A173:E173)=0,"",IF(NOT(ISNUMBER(A173)),"Add a date",IF(NOT(ISNUMBER(B173)),"Add P/L (0 if flat)",IF(AND(C173&lt;&gt;"",NOT(ISNUMBER(C173))),"Deposit must be a number",IF(N(Rules!$B$5)&lt;=0,"Set account size on Rules",IF(A173&lt;=MAX(A$8:A172),"Date must be after the rows above","OK"))))))</f>
        <v/>
      </c>
      <c r="Q173" s="28" t="str">
        <f aca="false">IF(P173&lt;&gt;"OK","",COUNTIF(P$8:P173,"OK"))</f>
        <v/>
      </c>
    </row>
    <row r="174" customFormat="false" ht="15" hidden="false" customHeight="false" outlineLevel="0" collapsed="false">
      <c r="A174" s="29"/>
      <c r="B174" s="32"/>
      <c r="C174" s="32"/>
      <c r="D174" s="15"/>
      <c r="E174" s="15"/>
      <c r="F174" s="26" t="str">
        <f aca="false">IF(P174&lt;&gt;"OK","",IF(COUNT(G$8:G173)=0,N(Rules!$B$5),INDEX(G$8:G173,MATCH(9.99E+307,G$8:G173))))</f>
        <v/>
      </c>
      <c r="G174" s="26" t="str">
        <f aca="false">IF(P174&lt;&gt;"OK","",F174+B174+N(C174))</f>
        <v/>
      </c>
      <c r="H174" s="27" t="str">
        <f aca="false">IF(OR(P174&lt;&gt;"OK",N(F174)&lt;=0),"",B174/F174)</f>
        <v/>
      </c>
      <c r="I174" s="28" t="str">
        <f aca="false">IF(OR(H174="",N(Rules!$B$7)=0),"",IF(H174&lt;=-Rules!$B$7,"STOP","OK"))</f>
        <v/>
      </c>
      <c r="J174" s="26" t="str">
        <f aca="false">IF(P174&lt;&gt;"OK","",SUMIFS(B$8:B174,A$8:A174,"&gt;"&amp;(A174-7),P$8:P174,"OK"))</f>
        <v/>
      </c>
      <c r="K174" s="27" t="str">
        <f aca="false">IF(P174&lt;&gt;"OK","",IF(G174-J174-SUMIFS(C$8:C174,A$8:A174,"&gt;"&amp;(A174-7),P$8:P174,"OK")&lt;=0,"",J174/(G174-J174-SUMIFS(C$8:C174,A$8:A174,"&gt;"&amp;(A174-7),P$8:P174,"OK"))))</f>
        <v/>
      </c>
      <c r="L174" s="28" t="str">
        <f aca="false">IF(OR(P174&lt;&gt;"OK",K174="",N(Rules!$B$8)=0),"",IF(K174&lt;=-Rules!$B$8,"STOP","OK"))</f>
        <v/>
      </c>
      <c r="M174" s="26" t="str">
        <f aca="false">IF(P174&lt;&gt;"OK","",MAX(IF(COUNT(M$8:M173)=0,N(Rules!$B$5),INDEX(M$8:M173,MATCH(9.99E+307,M$8:M173)))+N(C174),G174))</f>
        <v/>
      </c>
      <c r="N174" s="27" t="str">
        <f aca="false">IF(P174&lt;&gt;"OK","",IF(N(M174)&lt;=0,"",MAX(0,1-G174/M174)))</f>
        <v/>
      </c>
      <c r="O174" s="33" t="str">
        <f aca="false">IF(P174&lt;&gt;"OK","",IF(OR(N(Rules!$B$11)=0,N(N174)&lt;Rules!$B$11),1,IF(OR(Rules!$B$12="",N(Rules!$B$12)&lt;0,N(Rules!$B$12)&gt;1),1,Rules!$B$12)))</f>
        <v/>
      </c>
      <c r="P174" s="28" t="str">
        <f aca="false">IF(COUNTA(A174:E174)=0,"",IF(NOT(ISNUMBER(A174)),"Add a date",IF(NOT(ISNUMBER(B174)),"Add P/L (0 if flat)",IF(AND(C174&lt;&gt;"",NOT(ISNUMBER(C174))),"Deposit must be a number",IF(N(Rules!$B$5)&lt;=0,"Set account size on Rules",IF(A174&lt;=MAX(A$8:A173),"Date must be after the rows above","OK"))))))</f>
        <v/>
      </c>
      <c r="Q174" s="28" t="str">
        <f aca="false">IF(P174&lt;&gt;"OK","",COUNTIF(P$8:P174,"OK"))</f>
        <v/>
      </c>
    </row>
    <row r="175" customFormat="false" ht="15" hidden="false" customHeight="false" outlineLevel="0" collapsed="false">
      <c r="A175" s="29"/>
      <c r="B175" s="32"/>
      <c r="C175" s="32"/>
      <c r="D175" s="15"/>
      <c r="E175" s="15"/>
      <c r="F175" s="26" t="str">
        <f aca="false">IF(P175&lt;&gt;"OK","",IF(COUNT(G$8:G174)=0,N(Rules!$B$5),INDEX(G$8:G174,MATCH(9.99E+307,G$8:G174))))</f>
        <v/>
      </c>
      <c r="G175" s="26" t="str">
        <f aca="false">IF(P175&lt;&gt;"OK","",F175+B175+N(C175))</f>
        <v/>
      </c>
      <c r="H175" s="27" t="str">
        <f aca="false">IF(OR(P175&lt;&gt;"OK",N(F175)&lt;=0),"",B175/F175)</f>
        <v/>
      </c>
      <c r="I175" s="28" t="str">
        <f aca="false">IF(OR(H175="",N(Rules!$B$7)=0),"",IF(H175&lt;=-Rules!$B$7,"STOP","OK"))</f>
        <v/>
      </c>
      <c r="J175" s="26" t="str">
        <f aca="false">IF(P175&lt;&gt;"OK","",SUMIFS(B$8:B175,A$8:A175,"&gt;"&amp;(A175-7),P$8:P175,"OK"))</f>
        <v/>
      </c>
      <c r="K175" s="27" t="str">
        <f aca="false">IF(P175&lt;&gt;"OK","",IF(G175-J175-SUMIFS(C$8:C175,A$8:A175,"&gt;"&amp;(A175-7),P$8:P175,"OK")&lt;=0,"",J175/(G175-J175-SUMIFS(C$8:C175,A$8:A175,"&gt;"&amp;(A175-7),P$8:P175,"OK"))))</f>
        <v/>
      </c>
      <c r="L175" s="28" t="str">
        <f aca="false">IF(OR(P175&lt;&gt;"OK",K175="",N(Rules!$B$8)=0),"",IF(K175&lt;=-Rules!$B$8,"STOP","OK"))</f>
        <v/>
      </c>
      <c r="M175" s="26" t="str">
        <f aca="false">IF(P175&lt;&gt;"OK","",MAX(IF(COUNT(M$8:M174)=0,N(Rules!$B$5),INDEX(M$8:M174,MATCH(9.99E+307,M$8:M174)))+N(C175),G175))</f>
        <v/>
      </c>
      <c r="N175" s="27" t="str">
        <f aca="false">IF(P175&lt;&gt;"OK","",IF(N(M175)&lt;=0,"",MAX(0,1-G175/M175)))</f>
        <v/>
      </c>
      <c r="O175" s="33" t="str">
        <f aca="false">IF(P175&lt;&gt;"OK","",IF(OR(N(Rules!$B$11)=0,N(N175)&lt;Rules!$B$11),1,IF(OR(Rules!$B$12="",N(Rules!$B$12)&lt;0,N(Rules!$B$12)&gt;1),1,Rules!$B$12)))</f>
        <v/>
      </c>
      <c r="P175" s="28" t="str">
        <f aca="false">IF(COUNTA(A175:E175)=0,"",IF(NOT(ISNUMBER(A175)),"Add a date",IF(NOT(ISNUMBER(B175)),"Add P/L (0 if flat)",IF(AND(C175&lt;&gt;"",NOT(ISNUMBER(C175))),"Deposit must be a number",IF(N(Rules!$B$5)&lt;=0,"Set account size on Rules",IF(A175&lt;=MAX(A$8:A174),"Date must be after the rows above","OK"))))))</f>
        <v/>
      </c>
      <c r="Q175" s="28" t="str">
        <f aca="false">IF(P175&lt;&gt;"OK","",COUNTIF(P$8:P175,"OK"))</f>
        <v/>
      </c>
    </row>
    <row r="176" customFormat="false" ht="15" hidden="false" customHeight="false" outlineLevel="0" collapsed="false">
      <c r="A176" s="29"/>
      <c r="B176" s="32"/>
      <c r="C176" s="32"/>
      <c r="D176" s="15"/>
      <c r="E176" s="15"/>
      <c r="F176" s="26" t="str">
        <f aca="false">IF(P176&lt;&gt;"OK","",IF(COUNT(G$8:G175)=0,N(Rules!$B$5),INDEX(G$8:G175,MATCH(9.99E+307,G$8:G175))))</f>
        <v/>
      </c>
      <c r="G176" s="26" t="str">
        <f aca="false">IF(P176&lt;&gt;"OK","",F176+B176+N(C176))</f>
        <v/>
      </c>
      <c r="H176" s="27" t="str">
        <f aca="false">IF(OR(P176&lt;&gt;"OK",N(F176)&lt;=0),"",B176/F176)</f>
        <v/>
      </c>
      <c r="I176" s="28" t="str">
        <f aca="false">IF(OR(H176="",N(Rules!$B$7)=0),"",IF(H176&lt;=-Rules!$B$7,"STOP","OK"))</f>
        <v/>
      </c>
      <c r="J176" s="26" t="str">
        <f aca="false">IF(P176&lt;&gt;"OK","",SUMIFS(B$8:B176,A$8:A176,"&gt;"&amp;(A176-7),P$8:P176,"OK"))</f>
        <v/>
      </c>
      <c r="K176" s="27" t="str">
        <f aca="false">IF(P176&lt;&gt;"OK","",IF(G176-J176-SUMIFS(C$8:C176,A$8:A176,"&gt;"&amp;(A176-7),P$8:P176,"OK")&lt;=0,"",J176/(G176-J176-SUMIFS(C$8:C176,A$8:A176,"&gt;"&amp;(A176-7),P$8:P176,"OK"))))</f>
        <v/>
      </c>
      <c r="L176" s="28" t="str">
        <f aca="false">IF(OR(P176&lt;&gt;"OK",K176="",N(Rules!$B$8)=0),"",IF(K176&lt;=-Rules!$B$8,"STOP","OK"))</f>
        <v/>
      </c>
      <c r="M176" s="26" t="str">
        <f aca="false">IF(P176&lt;&gt;"OK","",MAX(IF(COUNT(M$8:M175)=0,N(Rules!$B$5),INDEX(M$8:M175,MATCH(9.99E+307,M$8:M175)))+N(C176),G176))</f>
        <v/>
      </c>
      <c r="N176" s="27" t="str">
        <f aca="false">IF(P176&lt;&gt;"OK","",IF(N(M176)&lt;=0,"",MAX(0,1-G176/M176)))</f>
        <v/>
      </c>
      <c r="O176" s="33" t="str">
        <f aca="false">IF(P176&lt;&gt;"OK","",IF(OR(N(Rules!$B$11)=0,N(N176)&lt;Rules!$B$11),1,IF(OR(Rules!$B$12="",N(Rules!$B$12)&lt;0,N(Rules!$B$12)&gt;1),1,Rules!$B$12)))</f>
        <v/>
      </c>
      <c r="P176" s="28" t="str">
        <f aca="false">IF(COUNTA(A176:E176)=0,"",IF(NOT(ISNUMBER(A176)),"Add a date",IF(NOT(ISNUMBER(B176)),"Add P/L (0 if flat)",IF(AND(C176&lt;&gt;"",NOT(ISNUMBER(C176))),"Deposit must be a number",IF(N(Rules!$B$5)&lt;=0,"Set account size on Rules",IF(A176&lt;=MAX(A$8:A175),"Date must be after the rows above","OK"))))))</f>
        <v/>
      </c>
      <c r="Q176" s="28" t="str">
        <f aca="false">IF(P176&lt;&gt;"OK","",COUNTIF(P$8:P176,"OK"))</f>
        <v/>
      </c>
    </row>
    <row r="177" customFormat="false" ht="15" hidden="false" customHeight="false" outlineLevel="0" collapsed="false">
      <c r="A177" s="29"/>
      <c r="B177" s="32"/>
      <c r="C177" s="32"/>
      <c r="D177" s="15"/>
      <c r="E177" s="15"/>
      <c r="F177" s="26" t="str">
        <f aca="false">IF(P177&lt;&gt;"OK","",IF(COUNT(G$8:G176)=0,N(Rules!$B$5),INDEX(G$8:G176,MATCH(9.99E+307,G$8:G176))))</f>
        <v/>
      </c>
      <c r="G177" s="26" t="str">
        <f aca="false">IF(P177&lt;&gt;"OK","",F177+B177+N(C177))</f>
        <v/>
      </c>
      <c r="H177" s="27" t="str">
        <f aca="false">IF(OR(P177&lt;&gt;"OK",N(F177)&lt;=0),"",B177/F177)</f>
        <v/>
      </c>
      <c r="I177" s="28" t="str">
        <f aca="false">IF(OR(H177="",N(Rules!$B$7)=0),"",IF(H177&lt;=-Rules!$B$7,"STOP","OK"))</f>
        <v/>
      </c>
      <c r="J177" s="26" t="str">
        <f aca="false">IF(P177&lt;&gt;"OK","",SUMIFS(B$8:B177,A$8:A177,"&gt;"&amp;(A177-7),P$8:P177,"OK"))</f>
        <v/>
      </c>
      <c r="K177" s="27" t="str">
        <f aca="false">IF(P177&lt;&gt;"OK","",IF(G177-J177-SUMIFS(C$8:C177,A$8:A177,"&gt;"&amp;(A177-7),P$8:P177,"OK")&lt;=0,"",J177/(G177-J177-SUMIFS(C$8:C177,A$8:A177,"&gt;"&amp;(A177-7),P$8:P177,"OK"))))</f>
        <v/>
      </c>
      <c r="L177" s="28" t="str">
        <f aca="false">IF(OR(P177&lt;&gt;"OK",K177="",N(Rules!$B$8)=0),"",IF(K177&lt;=-Rules!$B$8,"STOP","OK"))</f>
        <v/>
      </c>
      <c r="M177" s="26" t="str">
        <f aca="false">IF(P177&lt;&gt;"OK","",MAX(IF(COUNT(M$8:M176)=0,N(Rules!$B$5),INDEX(M$8:M176,MATCH(9.99E+307,M$8:M176)))+N(C177),G177))</f>
        <v/>
      </c>
      <c r="N177" s="27" t="str">
        <f aca="false">IF(P177&lt;&gt;"OK","",IF(N(M177)&lt;=0,"",MAX(0,1-G177/M177)))</f>
        <v/>
      </c>
      <c r="O177" s="33" t="str">
        <f aca="false">IF(P177&lt;&gt;"OK","",IF(OR(N(Rules!$B$11)=0,N(N177)&lt;Rules!$B$11),1,IF(OR(Rules!$B$12="",N(Rules!$B$12)&lt;0,N(Rules!$B$12)&gt;1),1,Rules!$B$12)))</f>
        <v/>
      </c>
      <c r="P177" s="28" t="str">
        <f aca="false">IF(COUNTA(A177:E177)=0,"",IF(NOT(ISNUMBER(A177)),"Add a date",IF(NOT(ISNUMBER(B177)),"Add P/L (0 if flat)",IF(AND(C177&lt;&gt;"",NOT(ISNUMBER(C177))),"Deposit must be a number",IF(N(Rules!$B$5)&lt;=0,"Set account size on Rules",IF(A177&lt;=MAX(A$8:A176),"Date must be after the rows above","OK"))))))</f>
        <v/>
      </c>
      <c r="Q177" s="28" t="str">
        <f aca="false">IF(P177&lt;&gt;"OK","",COUNTIF(P$8:P177,"OK"))</f>
        <v/>
      </c>
    </row>
    <row r="178" customFormat="false" ht="15" hidden="false" customHeight="false" outlineLevel="0" collapsed="false">
      <c r="A178" s="29"/>
      <c r="B178" s="32"/>
      <c r="C178" s="32"/>
      <c r="D178" s="15"/>
      <c r="E178" s="15"/>
      <c r="F178" s="26" t="str">
        <f aca="false">IF(P178&lt;&gt;"OK","",IF(COUNT(G$8:G177)=0,N(Rules!$B$5),INDEX(G$8:G177,MATCH(9.99E+307,G$8:G177))))</f>
        <v/>
      </c>
      <c r="G178" s="26" t="str">
        <f aca="false">IF(P178&lt;&gt;"OK","",F178+B178+N(C178))</f>
        <v/>
      </c>
      <c r="H178" s="27" t="str">
        <f aca="false">IF(OR(P178&lt;&gt;"OK",N(F178)&lt;=0),"",B178/F178)</f>
        <v/>
      </c>
      <c r="I178" s="28" t="str">
        <f aca="false">IF(OR(H178="",N(Rules!$B$7)=0),"",IF(H178&lt;=-Rules!$B$7,"STOP","OK"))</f>
        <v/>
      </c>
      <c r="J178" s="26" t="str">
        <f aca="false">IF(P178&lt;&gt;"OK","",SUMIFS(B$8:B178,A$8:A178,"&gt;"&amp;(A178-7),P$8:P178,"OK"))</f>
        <v/>
      </c>
      <c r="K178" s="27" t="str">
        <f aca="false">IF(P178&lt;&gt;"OK","",IF(G178-J178-SUMIFS(C$8:C178,A$8:A178,"&gt;"&amp;(A178-7),P$8:P178,"OK")&lt;=0,"",J178/(G178-J178-SUMIFS(C$8:C178,A$8:A178,"&gt;"&amp;(A178-7),P$8:P178,"OK"))))</f>
        <v/>
      </c>
      <c r="L178" s="28" t="str">
        <f aca="false">IF(OR(P178&lt;&gt;"OK",K178="",N(Rules!$B$8)=0),"",IF(K178&lt;=-Rules!$B$8,"STOP","OK"))</f>
        <v/>
      </c>
      <c r="M178" s="26" t="str">
        <f aca="false">IF(P178&lt;&gt;"OK","",MAX(IF(COUNT(M$8:M177)=0,N(Rules!$B$5),INDEX(M$8:M177,MATCH(9.99E+307,M$8:M177)))+N(C178),G178))</f>
        <v/>
      </c>
      <c r="N178" s="27" t="str">
        <f aca="false">IF(P178&lt;&gt;"OK","",IF(N(M178)&lt;=0,"",MAX(0,1-G178/M178)))</f>
        <v/>
      </c>
      <c r="O178" s="33" t="str">
        <f aca="false">IF(P178&lt;&gt;"OK","",IF(OR(N(Rules!$B$11)=0,N(N178)&lt;Rules!$B$11),1,IF(OR(Rules!$B$12="",N(Rules!$B$12)&lt;0,N(Rules!$B$12)&gt;1),1,Rules!$B$12)))</f>
        <v/>
      </c>
      <c r="P178" s="28" t="str">
        <f aca="false">IF(COUNTA(A178:E178)=0,"",IF(NOT(ISNUMBER(A178)),"Add a date",IF(NOT(ISNUMBER(B178)),"Add P/L (0 if flat)",IF(AND(C178&lt;&gt;"",NOT(ISNUMBER(C178))),"Deposit must be a number",IF(N(Rules!$B$5)&lt;=0,"Set account size on Rules",IF(A178&lt;=MAX(A$8:A177),"Date must be after the rows above","OK"))))))</f>
        <v/>
      </c>
      <c r="Q178" s="28" t="str">
        <f aca="false">IF(P178&lt;&gt;"OK","",COUNTIF(P$8:P178,"OK"))</f>
        <v/>
      </c>
    </row>
    <row r="179" customFormat="false" ht="15" hidden="false" customHeight="false" outlineLevel="0" collapsed="false">
      <c r="A179" s="29"/>
      <c r="B179" s="32"/>
      <c r="C179" s="32"/>
      <c r="D179" s="15"/>
      <c r="E179" s="15"/>
      <c r="F179" s="26" t="str">
        <f aca="false">IF(P179&lt;&gt;"OK","",IF(COUNT(G$8:G178)=0,N(Rules!$B$5),INDEX(G$8:G178,MATCH(9.99E+307,G$8:G178))))</f>
        <v/>
      </c>
      <c r="G179" s="26" t="str">
        <f aca="false">IF(P179&lt;&gt;"OK","",F179+B179+N(C179))</f>
        <v/>
      </c>
      <c r="H179" s="27" t="str">
        <f aca="false">IF(OR(P179&lt;&gt;"OK",N(F179)&lt;=0),"",B179/F179)</f>
        <v/>
      </c>
      <c r="I179" s="28" t="str">
        <f aca="false">IF(OR(H179="",N(Rules!$B$7)=0),"",IF(H179&lt;=-Rules!$B$7,"STOP","OK"))</f>
        <v/>
      </c>
      <c r="J179" s="26" t="str">
        <f aca="false">IF(P179&lt;&gt;"OK","",SUMIFS(B$8:B179,A$8:A179,"&gt;"&amp;(A179-7),P$8:P179,"OK"))</f>
        <v/>
      </c>
      <c r="K179" s="27" t="str">
        <f aca="false">IF(P179&lt;&gt;"OK","",IF(G179-J179-SUMIFS(C$8:C179,A$8:A179,"&gt;"&amp;(A179-7),P$8:P179,"OK")&lt;=0,"",J179/(G179-J179-SUMIFS(C$8:C179,A$8:A179,"&gt;"&amp;(A179-7),P$8:P179,"OK"))))</f>
        <v/>
      </c>
      <c r="L179" s="28" t="str">
        <f aca="false">IF(OR(P179&lt;&gt;"OK",K179="",N(Rules!$B$8)=0),"",IF(K179&lt;=-Rules!$B$8,"STOP","OK"))</f>
        <v/>
      </c>
      <c r="M179" s="26" t="str">
        <f aca="false">IF(P179&lt;&gt;"OK","",MAX(IF(COUNT(M$8:M178)=0,N(Rules!$B$5),INDEX(M$8:M178,MATCH(9.99E+307,M$8:M178)))+N(C179),G179))</f>
        <v/>
      </c>
      <c r="N179" s="27" t="str">
        <f aca="false">IF(P179&lt;&gt;"OK","",IF(N(M179)&lt;=0,"",MAX(0,1-G179/M179)))</f>
        <v/>
      </c>
      <c r="O179" s="33" t="str">
        <f aca="false">IF(P179&lt;&gt;"OK","",IF(OR(N(Rules!$B$11)=0,N(N179)&lt;Rules!$B$11),1,IF(OR(Rules!$B$12="",N(Rules!$B$12)&lt;0,N(Rules!$B$12)&gt;1),1,Rules!$B$12)))</f>
        <v/>
      </c>
      <c r="P179" s="28" t="str">
        <f aca="false">IF(COUNTA(A179:E179)=0,"",IF(NOT(ISNUMBER(A179)),"Add a date",IF(NOT(ISNUMBER(B179)),"Add P/L (0 if flat)",IF(AND(C179&lt;&gt;"",NOT(ISNUMBER(C179))),"Deposit must be a number",IF(N(Rules!$B$5)&lt;=0,"Set account size on Rules",IF(A179&lt;=MAX(A$8:A178),"Date must be after the rows above","OK"))))))</f>
        <v/>
      </c>
      <c r="Q179" s="28" t="str">
        <f aca="false">IF(P179&lt;&gt;"OK","",COUNTIF(P$8:P179,"OK"))</f>
        <v/>
      </c>
    </row>
    <row r="180" customFormat="false" ht="15" hidden="false" customHeight="false" outlineLevel="0" collapsed="false">
      <c r="A180" s="29"/>
      <c r="B180" s="32"/>
      <c r="C180" s="32"/>
      <c r="D180" s="15"/>
      <c r="E180" s="15"/>
      <c r="F180" s="26" t="str">
        <f aca="false">IF(P180&lt;&gt;"OK","",IF(COUNT(G$8:G179)=0,N(Rules!$B$5),INDEX(G$8:G179,MATCH(9.99E+307,G$8:G179))))</f>
        <v/>
      </c>
      <c r="G180" s="26" t="str">
        <f aca="false">IF(P180&lt;&gt;"OK","",F180+B180+N(C180))</f>
        <v/>
      </c>
      <c r="H180" s="27" t="str">
        <f aca="false">IF(OR(P180&lt;&gt;"OK",N(F180)&lt;=0),"",B180/F180)</f>
        <v/>
      </c>
      <c r="I180" s="28" t="str">
        <f aca="false">IF(OR(H180="",N(Rules!$B$7)=0),"",IF(H180&lt;=-Rules!$B$7,"STOP","OK"))</f>
        <v/>
      </c>
      <c r="J180" s="26" t="str">
        <f aca="false">IF(P180&lt;&gt;"OK","",SUMIFS(B$8:B180,A$8:A180,"&gt;"&amp;(A180-7),P$8:P180,"OK"))</f>
        <v/>
      </c>
      <c r="K180" s="27" t="str">
        <f aca="false">IF(P180&lt;&gt;"OK","",IF(G180-J180-SUMIFS(C$8:C180,A$8:A180,"&gt;"&amp;(A180-7),P$8:P180,"OK")&lt;=0,"",J180/(G180-J180-SUMIFS(C$8:C180,A$8:A180,"&gt;"&amp;(A180-7),P$8:P180,"OK"))))</f>
        <v/>
      </c>
      <c r="L180" s="28" t="str">
        <f aca="false">IF(OR(P180&lt;&gt;"OK",K180="",N(Rules!$B$8)=0),"",IF(K180&lt;=-Rules!$B$8,"STOP","OK"))</f>
        <v/>
      </c>
      <c r="M180" s="26" t="str">
        <f aca="false">IF(P180&lt;&gt;"OK","",MAX(IF(COUNT(M$8:M179)=0,N(Rules!$B$5),INDEX(M$8:M179,MATCH(9.99E+307,M$8:M179)))+N(C180),G180))</f>
        <v/>
      </c>
      <c r="N180" s="27" t="str">
        <f aca="false">IF(P180&lt;&gt;"OK","",IF(N(M180)&lt;=0,"",MAX(0,1-G180/M180)))</f>
        <v/>
      </c>
      <c r="O180" s="33" t="str">
        <f aca="false">IF(P180&lt;&gt;"OK","",IF(OR(N(Rules!$B$11)=0,N(N180)&lt;Rules!$B$11),1,IF(OR(Rules!$B$12="",N(Rules!$B$12)&lt;0,N(Rules!$B$12)&gt;1),1,Rules!$B$12)))</f>
        <v/>
      </c>
      <c r="P180" s="28" t="str">
        <f aca="false">IF(COUNTA(A180:E180)=0,"",IF(NOT(ISNUMBER(A180)),"Add a date",IF(NOT(ISNUMBER(B180)),"Add P/L (0 if flat)",IF(AND(C180&lt;&gt;"",NOT(ISNUMBER(C180))),"Deposit must be a number",IF(N(Rules!$B$5)&lt;=0,"Set account size on Rules",IF(A180&lt;=MAX(A$8:A179),"Date must be after the rows above","OK"))))))</f>
        <v/>
      </c>
      <c r="Q180" s="28" t="str">
        <f aca="false">IF(P180&lt;&gt;"OK","",COUNTIF(P$8:P180,"OK"))</f>
        <v/>
      </c>
    </row>
    <row r="181" customFormat="false" ht="15" hidden="false" customHeight="false" outlineLevel="0" collapsed="false">
      <c r="A181" s="29"/>
      <c r="B181" s="32"/>
      <c r="C181" s="32"/>
      <c r="D181" s="15"/>
      <c r="E181" s="15"/>
      <c r="F181" s="26" t="str">
        <f aca="false">IF(P181&lt;&gt;"OK","",IF(COUNT(G$8:G180)=0,N(Rules!$B$5),INDEX(G$8:G180,MATCH(9.99E+307,G$8:G180))))</f>
        <v/>
      </c>
      <c r="G181" s="26" t="str">
        <f aca="false">IF(P181&lt;&gt;"OK","",F181+B181+N(C181))</f>
        <v/>
      </c>
      <c r="H181" s="27" t="str">
        <f aca="false">IF(OR(P181&lt;&gt;"OK",N(F181)&lt;=0),"",B181/F181)</f>
        <v/>
      </c>
      <c r="I181" s="28" t="str">
        <f aca="false">IF(OR(H181="",N(Rules!$B$7)=0),"",IF(H181&lt;=-Rules!$B$7,"STOP","OK"))</f>
        <v/>
      </c>
      <c r="J181" s="26" t="str">
        <f aca="false">IF(P181&lt;&gt;"OK","",SUMIFS(B$8:B181,A$8:A181,"&gt;"&amp;(A181-7),P$8:P181,"OK"))</f>
        <v/>
      </c>
      <c r="K181" s="27" t="str">
        <f aca="false">IF(P181&lt;&gt;"OK","",IF(G181-J181-SUMIFS(C$8:C181,A$8:A181,"&gt;"&amp;(A181-7),P$8:P181,"OK")&lt;=0,"",J181/(G181-J181-SUMIFS(C$8:C181,A$8:A181,"&gt;"&amp;(A181-7),P$8:P181,"OK"))))</f>
        <v/>
      </c>
      <c r="L181" s="28" t="str">
        <f aca="false">IF(OR(P181&lt;&gt;"OK",K181="",N(Rules!$B$8)=0),"",IF(K181&lt;=-Rules!$B$8,"STOP","OK"))</f>
        <v/>
      </c>
      <c r="M181" s="26" t="str">
        <f aca="false">IF(P181&lt;&gt;"OK","",MAX(IF(COUNT(M$8:M180)=0,N(Rules!$B$5),INDEX(M$8:M180,MATCH(9.99E+307,M$8:M180)))+N(C181),G181))</f>
        <v/>
      </c>
      <c r="N181" s="27" t="str">
        <f aca="false">IF(P181&lt;&gt;"OK","",IF(N(M181)&lt;=0,"",MAX(0,1-G181/M181)))</f>
        <v/>
      </c>
      <c r="O181" s="33" t="str">
        <f aca="false">IF(P181&lt;&gt;"OK","",IF(OR(N(Rules!$B$11)=0,N(N181)&lt;Rules!$B$11),1,IF(OR(Rules!$B$12="",N(Rules!$B$12)&lt;0,N(Rules!$B$12)&gt;1),1,Rules!$B$12)))</f>
        <v/>
      </c>
      <c r="P181" s="28" t="str">
        <f aca="false">IF(COUNTA(A181:E181)=0,"",IF(NOT(ISNUMBER(A181)),"Add a date",IF(NOT(ISNUMBER(B181)),"Add P/L (0 if flat)",IF(AND(C181&lt;&gt;"",NOT(ISNUMBER(C181))),"Deposit must be a number",IF(N(Rules!$B$5)&lt;=0,"Set account size on Rules",IF(A181&lt;=MAX(A$8:A180),"Date must be after the rows above","OK"))))))</f>
        <v/>
      </c>
      <c r="Q181" s="28" t="str">
        <f aca="false">IF(P181&lt;&gt;"OK","",COUNTIF(P$8:P181,"OK"))</f>
        <v/>
      </c>
    </row>
    <row r="182" customFormat="false" ht="15" hidden="false" customHeight="false" outlineLevel="0" collapsed="false">
      <c r="A182" s="29"/>
      <c r="B182" s="32"/>
      <c r="C182" s="32"/>
      <c r="D182" s="15"/>
      <c r="E182" s="15"/>
      <c r="F182" s="26" t="str">
        <f aca="false">IF(P182&lt;&gt;"OK","",IF(COUNT(G$8:G181)=0,N(Rules!$B$5),INDEX(G$8:G181,MATCH(9.99E+307,G$8:G181))))</f>
        <v/>
      </c>
      <c r="G182" s="26" t="str">
        <f aca="false">IF(P182&lt;&gt;"OK","",F182+B182+N(C182))</f>
        <v/>
      </c>
      <c r="H182" s="27" t="str">
        <f aca="false">IF(OR(P182&lt;&gt;"OK",N(F182)&lt;=0),"",B182/F182)</f>
        <v/>
      </c>
      <c r="I182" s="28" t="str">
        <f aca="false">IF(OR(H182="",N(Rules!$B$7)=0),"",IF(H182&lt;=-Rules!$B$7,"STOP","OK"))</f>
        <v/>
      </c>
      <c r="J182" s="26" t="str">
        <f aca="false">IF(P182&lt;&gt;"OK","",SUMIFS(B$8:B182,A$8:A182,"&gt;"&amp;(A182-7),P$8:P182,"OK"))</f>
        <v/>
      </c>
      <c r="K182" s="27" t="str">
        <f aca="false">IF(P182&lt;&gt;"OK","",IF(G182-J182-SUMIFS(C$8:C182,A$8:A182,"&gt;"&amp;(A182-7),P$8:P182,"OK")&lt;=0,"",J182/(G182-J182-SUMIFS(C$8:C182,A$8:A182,"&gt;"&amp;(A182-7),P$8:P182,"OK"))))</f>
        <v/>
      </c>
      <c r="L182" s="28" t="str">
        <f aca="false">IF(OR(P182&lt;&gt;"OK",K182="",N(Rules!$B$8)=0),"",IF(K182&lt;=-Rules!$B$8,"STOP","OK"))</f>
        <v/>
      </c>
      <c r="M182" s="26" t="str">
        <f aca="false">IF(P182&lt;&gt;"OK","",MAX(IF(COUNT(M$8:M181)=0,N(Rules!$B$5),INDEX(M$8:M181,MATCH(9.99E+307,M$8:M181)))+N(C182),G182))</f>
        <v/>
      </c>
      <c r="N182" s="27" t="str">
        <f aca="false">IF(P182&lt;&gt;"OK","",IF(N(M182)&lt;=0,"",MAX(0,1-G182/M182)))</f>
        <v/>
      </c>
      <c r="O182" s="33" t="str">
        <f aca="false">IF(P182&lt;&gt;"OK","",IF(OR(N(Rules!$B$11)=0,N(N182)&lt;Rules!$B$11),1,IF(OR(Rules!$B$12="",N(Rules!$B$12)&lt;0,N(Rules!$B$12)&gt;1),1,Rules!$B$12)))</f>
        <v/>
      </c>
      <c r="P182" s="28" t="str">
        <f aca="false">IF(COUNTA(A182:E182)=0,"",IF(NOT(ISNUMBER(A182)),"Add a date",IF(NOT(ISNUMBER(B182)),"Add P/L (0 if flat)",IF(AND(C182&lt;&gt;"",NOT(ISNUMBER(C182))),"Deposit must be a number",IF(N(Rules!$B$5)&lt;=0,"Set account size on Rules",IF(A182&lt;=MAX(A$8:A181),"Date must be after the rows above","OK"))))))</f>
        <v/>
      </c>
      <c r="Q182" s="28" t="str">
        <f aca="false">IF(P182&lt;&gt;"OK","",COUNTIF(P$8:P182,"OK"))</f>
        <v/>
      </c>
    </row>
    <row r="183" customFormat="false" ht="15" hidden="false" customHeight="false" outlineLevel="0" collapsed="false">
      <c r="A183" s="29"/>
      <c r="B183" s="32"/>
      <c r="C183" s="32"/>
      <c r="D183" s="15"/>
      <c r="E183" s="15"/>
      <c r="F183" s="26" t="str">
        <f aca="false">IF(P183&lt;&gt;"OK","",IF(COUNT(G$8:G182)=0,N(Rules!$B$5),INDEX(G$8:G182,MATCH(9.99E+307,G$8:G182))))</f>
        <v/>
      </c>
      <c r="G183" s="26" t="str">
        <f aca="false">IF(P183&lt;&gt;"OK","",F183+B183+N(C183))</f>
        <v/>
      </c>
      <c r="H183" s="27" t="str">
        <f aca="false">IF(OR(P183&lt;&gt;"OK",N(F183)&lt;=0),"",B183/F183)</f>
        <v/>
      </c>
      <c r="I183" s="28" t="str">
        <f aca="false">IF(OR(H183="",N(Rules!$B$7)=0),"",IF(H183&lt;=-Rules!$B$7,"STOP","OK"))</f>
        <v/>
      </c>
      <c r="J183" s="26" t="str">
        <f aca="false">IF(P183&lt;&gt;"OK","",SUMIFS(B$8:B183,A$8:A183,"&gt;"&amp;(A183-7),P$8:P183,"OK"))</f>
        <v/>
      </c>
      <c r="K183" s="27" t="str">
        <f aca="false">IF(P183&lt;&gt;"OK","",IF(G183-J183-SUMIFS(C$8:C183,A$8:A183,"&gt;"&amp;(A183-7),P$8:P183,"OK")&lt;=0,"",J183/(G183-J183-SUMIFS(C$8:C183,A$8:A183,"&gt;"&amp;(A183-7),P$8:P183,"OK"))))</f>
        <v/>
      </c>
      <c r="L183" s="28" t="str">
        <f aca="false">IF(OR(P183&lt;&gt;"OK",K183="",N(Rules!$B$8)=0),"",IF(K183&lt;=-Rules!$B$8,"STOP","OK"))</f>
        <v/>
      </c>
      <c r="M183" s="26" t="str">
        <f aca="false">IF(P183&lt;&gt;"OK","",MAX(IF(COUNT(M$8:M182)=0,N(Rules!$B$5),INDEX(M$8:M182,MATCH(9.99E+307,M$8:M182)))+N(C183),G183))</f>
        <v/>
      </c>
      <c r="N183" s="27" t="str">
        <f aca="false">IF(P183&lt;&gt;"OK","",IF(N(M183)&lt;=0,"",MAX(0,1-G183/M183)))</f>
        <v/>
      </c>
      <c r="O183" s="33" t="str">
        <f aca="false">IF(P183&lt;&gt;"OK","",IF(OR(N(Rules!$B$11)=0,N(N183)&lt;Rules!$B$11),1,IF(OR(Rules!$B$12="",N(Rules!$B$12)&lt;0,N(Rules!$B$12)&gt;1),1,Rules!$B$12)))</f>
        <v/>
      </c>
      <c r="P183" s="28" t="str">
        <f aca="false">IF(COUNTA(A183:E183)=0,"",IF(NOT(ISNUMBER(A183)),"Add a date",IF(NOT(ISNUMBER(B183)),"Add P/L (0 if flat)",IF(AND(C183&lt;&gt;"",NOT(ISNUMBER(C183))),"Deposit must be a number",IF(N(Rules!$B$5)&lt;=0,"Set account size on Rules",IF(A183&lt;=MAX(A$8:A182),"Date must be after the rows above","OK"))))))</f>
        <v/>
      </c>
      <c r="Q183" s="28" t="str">
        <f aca="false">IF(P183&lt;&gt;"OK","",COUNTIF(P$8:P183,"OK"))</f>
        <v/>
      </c>
    </row>
    <row r="184" customFormat="false" ht="15" hidden="false" customHeight="false" outlineLevel="0" collapsed="false">
      <c r="A184" s="29"/>
      <c r="B184" s="32"/>
      <c r="C184" s="32"/>
      <c r="D184" s="15"/>
      <c r="E184" s="15"/>
      <c r="F184" s="26" t="str">
        <f aca="false">IF(P184&lt;&gt;"OK","",IF(COUNT(G$8:G183)=0,N(Rules!$B$5),INDEX(G$8:G183,MATCH(9.99E+307,G$8:G183))))</f>
        <v/>
      </c>
      <c r="G184" s="26" t="str">
        <f aca="false">IF(P184&lt;&gt;"OK","",F184+B184+N(C184))</f>
        <v/>
      </c>
      <c r="H184" s="27" t="str">
        <f aca="false">IF(OR(P184&lt;&gt;"OK",N(F184)&lt;=0),"",B184/F184)</f>
        <v/>
      </c>
      <c r="I184" s="28" t="str">
        <f aca="false">IF(OR(H184="",N(Rules!$B$7)=0),"",IF(H184&lt;=-Rules!$B$7,"STOP","OK"))</f>
        <v/>
      </c>
      <c r="J184" s="26" t="str">
        <f aca="false">IF(P184&lt;&gt;"OK","",SUMIFS(B$8:B184,A$8:A184,"&gt;"&amp;(A184-7),P$8:P184,"OK"))</f>
        <v/>
      </c>
      <c r="K184" s="27" t="str">
        <f aca="false">IF(P184&lt;&gt;"OK","",IF(G184-J184-SUMIFS(C$8:C184,A$8:A184,"&gt;"&amp;(A184-7),P$8:P184,"OK")&lt;=0,"",J184/(G184-J184-SUMIFS(C$8:C184,A$8:A184,"&gt;"&amp;(A184-7),P$8:P184,"OK"))))</f>
        <v/>
      </c>
      <c r="L184" s="28" t="str">
        <f aca="false">IF(OR(P184&lt;&gt;"OK",K184="",N(Rules!$B$8)=0),"",IF(K184&lt;=-Rules!$B$8,"STOP","OK"))</f>
        <v/>
      </c>
      <c r="M184" s="26" t="str">
        <f aca="false">IF(P184&lt;&gt;"OK","",MAX(IF(COUNT(M$8:M183)=0,N(Rules!$B$5),INDEX(M$8:M183,MATCH(9.99E+307,M$8:M183)))+N(C184),G184))</f>
        <v/>
      </c>
      <c r="N184" s="27" t="str">
        <f aca="false">IF(P184&lt;&gt;"OK","",IF(N(M184)&lt;=0,"",MAX(0,1-G184/M184)))</f>
        <v/>
      </c>
      <c r="O184" s="33" t="str">
        <f aca="false">IF(P184&lt;&gt;"OK","",IF(OR(N(Rules!$B$11)=0,N(N184)&lt;Rules!$B$11),1,IF(OR(Rules!$B$12="",N(Rules!$B$12)&lt;0,N(Rules!$B$12)&gt;1),1,Rules!$B$12)))</f>
        <v/>
      </c>
      <c r="P184" s="28" t="str">
        <f aca="false">IF(COUNTA(A184:E184)=0,"",IF(NOT(ISNUMBER(A184)),"Add a date",IF(NOT(ISNUMBER(B184)),"Add P/L (0 if flat)",IF(AND(C184&lt;&gt;"",NOT(ISNUMBER(C184))),"Deposit must be a number",IF(N(Rules!$B$5)&lt;=0,"Set account size on Rules",IF(A184&lt;=MAX(A$8:A183),"Date must be after the rows above","OK"))))))</f>
        <v/>
      </c>
      <c r="Q184" s="28" t="str">
        <f aca="false">IF(P184&lt;&gt;"OK","",COUNTIF(P$8:P184,"OK"))</f>
        <v/>
      </c>
    </row>
    <row r="185" customFormat="false" ht="15" hidden="false" customHeight="false" outlineLevel="0" collapsed="false">
      <c r="A185" s="29"/>
      <c r="B185" s="32"/>
      <c r="C185" s="32"/>
      <c r="D185" s="15"/>
      <c r="E185" s="15"/>
      <c r="F185" s="26" t="str">
        <f aca="false">IF(P185&lt;&gt;"OK","",IF(COUNT(G$8:G184)=0,N(Rules!$B$5),INDEX(G$8:G184,MATCH(9.99E+307,G$8:G184))))</f>
        <v/>
      </c>
      <c r="G185" s="26" t="str">
        <f aca="false">IF(P185&lt;&gt;"OK","",F185+B185+N(C185))</f>
        <v/>
      </c>
      <c r="H185" s="27" t="str">
        <f aca="false">IF(OR(P185&lt;&gt;"OK",N(F185)&lt;=0),"",B185/F185)</f>
        <v/>
      </c>
      <c r="I185" s="28" t="str">
        <f aca="false">IF(OR(H185="",N(Rules!$B$7)=0),"",IF(H185&lt;=-Rules!$B$7,"STOP","OK"))</f>
        <v/>
      </c>
      <c r="J185" s="26" t="str">
        <f aca="false">IF(P185&lt;&gt;"OK","",SUMIFS(B$8:B185,A$8:A185,"&gt;"&amp;(A185-7),P$8:P185,"OK"))</f>
        <v/>
      </c>
      <c r="K185" s="27" t="str">
        <f aca="false">IF(P185&lt;&gt;"OK","",IF(G185-J185-SUMIFS(C$8:C185,A$8:A185,"&gt;"&amp;(A185-7),P$8:P185,"OK")&lt;=0,"",J185/(G185-J185-SUMIFS(C$8:C185,A$8:A185,"&gt;"&amp;(A185-7),P$8:P185,"OK"))))</f>
        <v/>
      </c>
      <c r="L185" s="28" t="str">
        <f aca="false">IF(OR(P185&lt;&gt;"OK",K185="",N(Rules!$B$8)=0),"",IF(K185&lt;=-Rules!$B$8,"STOP","OK"))</f>
        <v/>
      </c>
      <c r="M185" s="26" t="str">
        <f aca="false">IF(P185&lt;&gt;"OK","",MAX(IF(COUNT(M$8:M184)=0,N(Rules!$B$5),INDEX(M$8:M184,MATCH(9.99E+307,M$8:M184)))+N(C185),G185))</f>
        <v/>
      </c>
      <c r="N185" s="27" t="str">
        <f aca="false">IF(P185&lt;&gt;"OK","",IF(N(M185)&lt;=0,"",MAX(0,1-G185/M185)))</f>
        <v/>
      </c>
      <c r="O185" s="33" t="str">
        <f aca="false">IF(P185&lt;&gt;"OK","",IF(OR(N(Rules!$B$11)=0,N(N185)&lt;Rules!$B$11),1,IF(OR(Rules!$B$12="",N(Rules!$B$12)&lt;0,N(Rules!$B$12)&gt;1),1,Rules!$B$12)))</f>
        <v/>
      </c>
      <c r="P185" s="28" t="str">
        <f aca="false">IF(COUNTA(A185:E185)=0,"",IF(NOT(ISNUMBER(A185)),"Add a date",IF(NOT(ISNUMBER(B185)),"Add P/L (0 if flat)",IF(AND(C185&lt;&gt;"",NOT(ISNUMBER(C185))),"Deposit must be a number",IF(N(Rules!$B$5)&lt;=0,"Set account size on Rules",IF(A185&lt;=MAX(A$8:A184),"Date must be after the rows above","OK"))))))</f>
        <v/>
      </c>
      <c r="Q185" s="28" t="str">
        <f aca="false">IF(P185&lt;&gt;"OK","",COUNTIF(P$8:P185,"OK"))</f>
        <v/>
      </c>
    </row>
    <row r="186" customFormat="false" ht="15" hidden="false" customHeight="false" outlineLevel="0" collapsed="false">
      <c r="A186" s="29"/>
      <c r="B186" s="32"/>
      <c r="C186" s="32"/>
      <c r="D186" s="15"/>
      <c r="E186" s="15"/>
      <c r="F186" s="26" t="str">
        <f aca="false">IF(P186&lt;&gt;"OK","",IF(COUNT(G$8:G185)=0,N(Rules!$B$5),INDEX(G$8:G185,MATCH(9.99E+307,G$8:G185))))</f>
        <v/>
      </c>
      <c r="G186" s="26" t="str">
        <f aca="false">IF(P186&lt;&gt;"OK","",F186+B186+N(C186))</f>
        <v/>
      </c>
      <c r="H186" s="27" t="str">
        <f aca="false">IF(OR(P186&lt;&gt;"OK",N(F186)&lt;=0),"",B186/F186)</f>
        <v/>
      </c>
      <c r="I186" s="28" t="str">
        <f aca="false">IF(OR(H186="",N(Rules!$B$7)=0),"",IF(H186&lt;=-Rules!$B$7,"STOP","OK"))</f>
        <v/>
      </c>
      <c r="J186" s="26" t="str">
        <f aca="false">IF(P186&lt;&gt;"OK","",SUMIFS(B$8:B186,A$8:A186,"&gt;"&amp;(A186-7),P$8:P186,"OK"))</f>
        <v/>
      </c>
      <c r="K186" s="27" t="str">
        <f aca="false">IF(P186&lt;&gt;"OK","",IF(G186-J186-SUMIFS(C$8:C186,A$8:A186,"&gt;"&amp;(A186-7),P$8:P186,"OK")&lt;=0,"",J186/(G186-J186-SUMIFS(C$8:C186,A$8:A186,"&gt;"&amp;(A186-7),P$8:P186,"OK"))))</f>
        <v/>
      </c>
      <c r="L186" s="28" t="str">
        <f aca="false">IF(OR(P186&lt;&gt;"OK",K186="",N(Rules!$B$8)=0),"",IF(K186&lt;=-Rules!$B$8,"STOP","OK"))</f>
        <v/>
      </c>
      <c r="M186" s="26" t="str">
        <f aca="false">IF(P186&lt;&gt;"OK","",MAX(IF(COUNT(M$8:M185)=0,N(Rules!$B$5),INDEX(M$8:M185,MATCH(9.99E+307,M$8:M185)))+N(C186),G186))</f>
        <v/>
      </c>
      <c r="N186" s="27" t="str">
        <f aca="false">IF(P186&lt;&gt;"OK","",IF(N(M186)&lt;=0,"",MAX(0,1-G186/M186)))</f>
        <v/>
      </c>
      <c r="O186" s="33" t="str">
        <f aca="false">IF(P186&lt;&gt;"OK","",IF(OR(N(Rules!$B$11)=0,N(N186)&lt;Rules!$B$11),1,IF(OR(Rules!$B$12="",N(Rules!$B$12)&lt;0,N(Rules!$B$12)&gt;1),1,Rules!$B$12)))</f>
        <v/>
      </c>
      <c r="P186" s="28" t="str">
        <f aca="false">IF(COUNTA(A186:E186)=0,"",IF(NOT(ISNUMBER(A186)),"Add a date",IF(NOT(ISNUMBER(B186)),"Add P/L (0 if flat)",IF(AND(C186&lt;&gt;"",NOT(ISNUMBER(C186))),"Deposit must be a number",IF(N(Rules!$B$5)&lt;=0,"Set account size on Rules",IF(A186&lt;=MAX(A$8:A185),"Date must be after the rows above","OK"))))))</f>
        <v/>
      </c>
      <c r="Q186" s="28" t="str">
        <f aca="false">IF(P186&lt;&gt;"OK","",COUNTIF(P$8:P186,"OK"))</f>
        <v/>
      </c>
    </row>
    <row r="187" customFormat="false" ht="15" hidden="false" customHeight="false" outlineLevel="0" collapsed="false">
      <c r="A187" s="29"/>
      <c r="B187" s="32"/>
      <c r="C187" s="32"/>
      <c r="D187" s="15"/>
      <c r="E187" s="15"/>
      <c r="F187" s="26" t="str">
        <f aca="false">IF(P187&lt;&gt;"OK","",IF(COUNT(G$8:G186)=0,N(Rules!$B$5),INDEX(G$8:G186,MATCH(9.99E+307,G$8:G186))))</f>
        <v/>
      </c>
      <c r="G187" s="26" t="str">
        <f aca="false">IF(P187&lt;&gt;"OK","",F187+B187+N(C187))</f>
        <v/>
      </c>
      <c r="H187" s="27" t="str">
        <f aca="false">IF(OR(P187&lt;&gt;"OK",N(F187)&lt;=0),"",B187/F187)</f>
        <v/>
      </c>
      <c r="I187" s="28" t="str">
        <f aca="false">IF(OR(H187="",N(Rules!$B$7)=0),"",IF(H187&lt;=-Rules!$B$7,"STOP","OK"))</f>
        <v/>
      </c>
      <c r="J187" s="26" t="str">
        <f aca="false">IF(P187&lt;&gt;"OK","",SUMIFS(B$8:B187,A$8:A187,"&gt;"&amp;(A187-7),P$8:P187,"OK"))</f>
        <v/>
      </c>
      <c r="K187" s="27" t="str">
        <f aca="false">IF(P187&lt;&gt;"OK","",IF(G187-J187-SUMIFS(C$8:C187,A$8:A187,"&gt;"&amp;(A187-7),P$8:P187,"OK")&lt;=0,"",J187/(G187-J187-SUMIFS(C$8:C187,A$8:A187,"&gt;"&amp;(A187-7),P$8:P187,"OK"))))</f>
        <v/>
      </c>
      <c r="L187" s="28" t="str">
        <f aca="false">IF(OR(P187&lt;&gt;"OK",K187="",N(Rules!$B$8)=0),"",IF(K187&lt;=-Rules!$B$8,"STOP","OK"))</f>
        <v/>
      </c>
      <c r="M187" s="26" t="str">
        <f aca="false">IF(P187&lt;&gt;"OK","",MAX(IF(COUNT(M$8:M186)=0,N(Rules!$B$5),INDEX(M$8:M186,MATCH(9.99E+307,M$8:M186)))+N(C187),G187))</f>
        <v/>
      </c>
      <c r="N187" s="27" t="str">
        <f aca="false">IF(P187&lt;&gt;"OK","",IF(N(M187)&lt;=0,"",MAX(0,1-G187/M187)))</f>
        <v/>
      </c>
      <c r="O187" s="33" t="str">
        <f aca="false">IF(P187&lt;&gt;"OK","",IF(OR(N(Rules!$B$11)=0,N(N187)&lt;Rules!$B$11),1,IF(OR(Rules!$B$12="",N(Rules!$B$12)&lt;0,N(Rules!$B$12)&gt;1),1,Rules!$B$12)))</f>
        <v/>
      </c>
      <c r="P187" s="28" t="str">
        <f aca="false">IF(COUNTA(A187:E187)=0,"",IF(NOT(ISNUMBER(A187)),"Add a date",IF(NOT(ISNUMBER(B187)),"Add P/L (0 if flat)",IF(AND(C187&lt;&gt;"",NOT(ISNUMBER(C187))),"Deposit must be a number",IF(N(Rules!$B$5)&lt;=0,"Set account size on Rules",IF(A187&lt;=MAX(A$8:A186),"Date must be after the rows above","OK"))))))</f>
        <v/>
      </c>
      <c r="Q187" s="28" t="str">
        <f aca="false">IF(P187&lt;&gt;"OK","",COUNTIF(P$8:P187,"OK"))</f>
        <v/>
      </c>
    </row>
    <row r="188" customFormat="false" ht="15" hidden="false" customHeight="false" outlineLevel="0" collapsed="false">
      <c r="A188" s="29"/>
      <c r="B188" s="32"/>
      <c r="C188" s="32"/>
      <c r="D188" s="15"/>
      <c r="E188" s="15"/>
      <c r="F188" s="26" t="str">
        <f aca="false">IF(P188&lt;&gt;"OK","",IF(COUNT(G$8:G187)=0,N(Rules!$B$5),INDEX(G$8:G187,MATCH(9.99E+307,G$8:G187))))</f>
        <v/>
      </c>
      <c r="G188" s="26" t="str">
        <f aca="false">IF(P188&lt;&gt;"OK","",F188+B188+N(C188))</f>
        <v/>
      </c>
      <c r="H188" s="27" t="str">
        <f aca="false">IF(OR(P188&lt;&gt;"OK",N(F188)&lt;=0),"",B188/F188)</f>
        <v/>
      </c>
      <c r="I188" s="28" t="str">
        <f aca="false">IF(OR(H188="",N(Rules!$B$7)=0),"",IF(H188&lt;=-Rules!$B$7,"STOP","OK"))</f>
        <v/>
      </c>
      <c r="J188" s="26" t="str">
        <f aca="false">IF(P188&lt;&gt;"OK","",SUMIFS(B$8:B188,A$8:A188,"&gt;"&amp;(A188-7),P$8:P188,"OK"))</f>
        <v/>
      </c>
      <c r="K188" s="27" t="str">
        <f aca="false">IF(P188&lt;&gt;"OK","",IF(G188-J188-SUMIFS(C$8:C188,A$8:A188,"&gt;"&amp;(A188-7),P$8:P188,"OK")&lt;=0,"",J188/(G188-J188-SUMIFS(C$8:C188,A$8:A188,"&gt;"&amp;(A188-7),P$8:P188,"OK"))))</f>
        <v/>
      </c>
      <c r="L188" s="28" t="str">
        <f aca="false">IF(OR(P188&lt;&gt;"OK",K188="",N(Rules!$B$8)=0),"",IF(K188&lt;=-Rules!$B$8,"STOP","OK"))</f>
        <v/>
      </c>
      <c r="M188" s="26" t="str">
        <f aca="false">IF(P188&lt;&gt;"OK","",MAX(IF(COUNT(M$8:M187)=0,N(Rules!$B$5),INDEX(M$8:M187,MATCH(9.99E+307,M$8:M187)))+N(C188),G188))</f>
        <v/>
      </c>
      <c r="N188" s="27" t="str">
        <f aca="false">IF(P188&lt;&gt;"OK","",IF(N(M188)&lt;=0,"",MAX(0,1-G188/M188)))</f>
        <v/>
      </c>
      <c r="O188" s="33" t="str">
        <f aca="false">IF(P188&lt;&gt;"OK","",IF(OR(N(Rules!$B$11)=0,N(N188)&lt;Rules!$B$11),1,IF(OR(Rules!$B$12="",N(Rules!$B$12)&lt;0,N(Rules!$B$12)&gt;1),1,Rules!$B$12)))</f>
        <v/>
      </c>
      <c r="P188" s="28" t="str">
        <f aca="false">IF(COUNTA(A188:E188)=0,"",IF(NOT(ISNUMBER(A188)),"Add a date",IF(NOT(ISNUMBER(B188)),"Add P/L (0 if flat)",IF(AND(C188&lt;&gt;"",NOT(ISNUMBER(C188))),"Deposit must be a number",IF(N(Rules!$B$5)&lt;=0,"Set account size on Rules",IF(A188&lt;=MAX(A$8:A187),"Date must be after the rows above","OK"))))))</f>
        <v/>
      </c>
      <c r="Q188" s="28" t="str">
        <f aca="false">IF(P188&lt;&gt;"OK","",COUNTIF(P$8:P188,"OK"))</f>
        <v/>
      </c>
    </row>
    <row r="189" customFormat="false" ht="15" hidden="false" customHeight="false" outlineLevel="0" collapsed="false">
      <c r="A189" s="29"/>
      <c r="B189" s="32"/>
      <c r="C189" s="32"/>
      <c r="D189" s="15"/>
      <c r="E189" s="15"/>
      <c r="F189" s="26" t="str">
        <f aca="false">IF(P189&lt;&gt;"OK","",IF(COUNT(G$8:G188)=0,N(Rules!$B$5),INDEX(G$8:G188,MATCH(9.99E+307,G$8:G188))))</f>
        <v/>
      </c>
      <c r="G189" s="26" t="str">
        <f aca="false">IF(P189&lt;&gt;"OK","",F189+B189+N(C189))</f>
        <v/>
      </c>
      <c r="H189" s="27" t="str">
        <f aca="false">IF(OR(P189&lt;&gt;"OK",N(F189)&lt;=0),"",B189/F189)</f>
        <v/>
      </c>
      <c r="I189" s="28" t="str">
        <f aca="false">IF(OR(H189="",N(Rules!$B$7)=0),"",IF(H189&lt;=-Rules!$B$7,"STOP","OK"))</f>
        <v/>
      </c>
      <c r="J189" s="26" t="str">
        <f aca="false">IF(P189&lt;&gt;"OK","",SUMIFS(B$8:B189,A$8:A189,"&gt;"&amp;(A189-7),P$8:P189,"OK"))</f>
        <v/>
      </c>
      <c r="K189" s="27" t="str">
        <f aca="false">IF(P189&lt;&gt;"OK","",IF(G189-J189-SUMIFS(C$8:C189,A$8:A189,"&gt;"&amp;(A189-7),P$8:P189,"OK")&lt;=0,"",J189/(G189-J189-SUMIFS(C$8:C189,A$8:A189,"&gt;"&amp;(A189-7),P$8:P189,"OK"))))</f>
        <v/>
      </c>
      <c r="L189" s="28" t="str">
        <f aca="false">IF(OR(P189&lt;&gt;"OK",K189="",N(Rules!$B$8)=0),"",IF(K189&lt;=-Rules!$B$8,"STOP","OK"))</f>
        <v/>
      </c>
      <c r="M189" s="26" t="str">
        <f aca="false">IF(P189&lt;&gt;"OK","",MAX(IF(COUNT(M$8:M188)=0,N(Rules!$B$5),INDEX(M$8:M188,MATCH(9.99E+307,M$8:M188)))+N(C189),G189))</f>
        <v/>
      </c>
      <c r="N189" s="27" t="str">
        <f aca="false">IF(P189&lt;&gt;"OK","",IF(N(M189)&lt;=0,"",MAX(0,1-G189/M189)))</f>
        <v/>
      </c>
      <c r="O189" s="33" t="str">
        <f aca="false">IF(P189&lt;&gt;"OK","",IF(OR(N(Rules!$B$11)=0,N(N189)&lt;Rules!$B$11),1,IF(OR(Rules!$B$12="",N(Rules!$B$12)&lt;0,N(Rules!$B$12)&gt;1),1,Rules!$B$12)))</f>
        <v/>
      </c>
      <c r="P189" s="28" t="str">
        <f aca="false">IF(COUNTA(A189:E189)=0,"",IF(NOT(ISNUMBER(A189)),"Add a date",IF(NOT(ISNUMBER(B189)),"Add P/L (0 if flat)",IF(AND(C189&lt;&gt;"",NOT(ISNUMBER(C189))),"Deposit must be a number",IF(N(Rules!$B$5)&lt;=0,"Set account size on Rules",IF(A189&lt;=MAX(A$8:A188),"Date must be after the rows above","OK"))))))</f>
        <v/>
      </c>
      <c r="Q189" s="28" t="str">
        <f aca="false">IF(P189&lt;&gt;"OK","",COUNTIF(P$8:P189,"OK"))</f>
        <v/>
      </c>
    </row>
    <row r="190" customFormat="false" ht="15" hidden="false" customHeight="false" outlineLevel="0" collapsed="false">
      <c r="A190" s="29"/>
      <c r="B190" s="32"/>
      <c r="C190" s="32"/>
      <c r="D190" s="15"/>
      <c r="E190" s="15"/>
      <c r="F190" s="26" t="str">
        <f aca="false">IF(P190&lt;&gt;"OK","",IF(COUNT(G$8:G189)=0,N(Rules!$B$5),INDEX(G$8:G189,MATCH(9.99E+307,G$8:G189))))</f>
        <v/>
      </c>
      <c r="G190" s="26" t="str">
        <f aca="false">IF(P190&lt;&gt;"OK","",F190+B190+N(C190))</f>
        <v/>
      </c>
      <c r="H190" s="27" t="str">
        <f aca="false">IF(OR(P190&lt;&gt;"OK",N(F190)&lt;=0),"",B190/F190)</f>
        <v/>
      </c>
      <c r="I190" s="28" t="str">
        <f aca="false">IF(OR(H190="",N(Rules!$B$7)=0),"",IF(H190&lt;=-Rules!$B$7,"STOP","OK"))</f>
        <v/>
      </c>
      <c r="J190" s="26" t="str">
        <f aca="false">IF(P190&lt;&gt;"OK","",SUMIFS(B$8:B190,A$8:A190,"&gt;"&amp;(A190-7),P$8:P190,"OK"))</f>
        <v/>
      </c>
      <c r="K190" s="27" t="str">
        <f aca="false">IF(P190&lt;&gt;"OK","",IF(G190-J190-SUMIFS(C$8:C190,A$8:A190,"&gt;"&amp;(A190-7),P$8:P190,"OK")&lt;=0,"",J190/(G190-J190-SUMIFS(C$8:C190,A$8:A190,"&gt;"&amp;(A190-7),P$8:P190,"OK"))))</f>
        <v/>
      </c>
      <c r="L190" s="28" t="str">
        <f aca="false">IF(OR(P190&lt;&gt;"OK",K190="",N(Rules!$B$8)=0),"",IF(K190&lt;=-Rules!$B$8,"STOP","OK"))</f>
        <v/>
      </c>
      <c r="M190" s="26" t="str">
        <f aca="false">IF(P190&lt;&gt;"OK","",MAX(IF(COUNT(M$8:M189)=0,N(Rules!$B$5),INDEX(M$8:M189,MATCH(9.99E+307,M$8:M189)))+N(C190),G190))</f>
        <v/>
      </c>
      <c r="N190" s="27" t="str">
        <f aca="false">IF(P190&lt;&gt;"OK","",IF(N(M190)&lt;=0,"",MAX(0,1-G190/M190)))</f>
        <v/>
      </c>
      <c r="O190" s="33" t="str">
        <f aca="false">IF(P190&lt;&gt;"OK","",IF(OR(N(Rules!$B$11)=0,N(N190)&lt;Rules!$B$11),1,IF(OR(Rules!$B$12="",N(Rules!$B$12)&lt;0,N(Rules!$B$12)&gt;1),1,Rules!$B$12)))</f>
        <v/>
      </c>
      <c r="P190" s="28" t="str">
        <f aca="false">IF(COUNTA(A190:E190)=0,"",IF(NOT(ISNUMBER(A190)),"Add a date",IF(NOT(ISNUMBER(B190)),"Add P/L (0 if flat)",IF(AND(C190&lt;&gt;"",NOT(ISNUMBER(C190))),"Deposit must be a number",IF(N(Rules!$B$5)&lt;=0,"Set account size on Rules",IF(A190&lt;=MAX(A$8:A189),"Date must be after the rows above","OK"))))))</f>
        <v/>
      </c>
      <c r="Q190" s="28" t="str">
        <f aca="false">IF(P190&lt;&gt;"OK","",COUNTIF(P$8:P190,"OK"))</f>
        <v/>
      </c>
    </row>
    <row r="191" customFormat="false" ht="15" hidden="false" customHeight="false" outlineLevel="0" collapsed="false">
      <c r="A191" s="29"/>
      <c r="B191" s="32"/>
      <c r="C191" s="32"/>
      <c r="D191" s="15"/>
      <c r="E191" s="15"/>
      <c r="F191" s="26" t="str">
        <f aca="false">IF(P191&lt;&gt;"OK","",IF(COUNT(G$8:G190)=0,N(Rules!$B$5),INDEX(G$8:G190,MATCH(9.99E+307,G$8:G190))))</f>
        <v/>
      </c>
      <c r="G191" s="26" t="str">
        <f aca="false">IF(P191&lt;&gt;"OK","",F191+B191+N(C191))</f>
        <v/>
      </c>
      <c r="H191" s="27" t="str">
        <f aca="false">IF(OR(P191&lt;&gt;"OK",N(F191)&lt;=0),"",B191/F191)</f>
        <v/>
      </c>
      <c r="I191" s="28" t="str">
        <f aca="false">IF(OR(H191="",N(Rules!$B$7)=0),"",IF(H191&lt;=-Rules!$B$7,"STOP","OK"))</f>
        <v/>
      </c>
      <c r="J191" s="26" t="str">
        <f aca="false">IF(P191&lt;&gt;"OK","",SUMIFS(B$8:B191,A$8:A191,"&gt;"&amp;(A191-7),P$8:P191,"OK"))</f>
        <v/>
      </c>
      <c r="K191" s="27" t="str">
        <f aca="false">IF(P191&lt;&gt;"OK","",IF(G191-J191-SUMIFS(C$8:C191,A$8:A191,"&gt;"&amp;(A191-7),P$8:P191,"OK")&lt;=0,"",J191/(G191-J191-SUMIFS(C$8:C191,A$8:A191,"&gt;"&amp;(A191-7),P$8:P191,"OK"))))</f>
        <v/>
      </c>
      <c r="L191" s="28" t="str">
        <f aca="false">IF(OR(P191&lt;&gt;"OK",K191="",N(Rules!$B$8)=0),"",IF(K191&lt;=-Rules!$B$8,"STOP","OK"))</f>
        <v/>
      </c>
      <c r="M191" s="26" t="str">
        <f aca="false">IF(P191&lt;&gt;"OK","",MAX(IF(COUNT(M$8:M190)=0,N(Rules!$B$5),INDEX(M$8:M190,MATCH(9.99E+307,M$8:M190)))+N(C191),G191))</f>
        <v/>
      </c>
      <c r="N191" s="27" t="str">
        <f aca="false">IF(P191&lt;&gt;"OK","",IF(N(M191)&lt;=0,"",MAX(0,1-G191/M191)))</f>
        <v/>
      </c>
      <c r="O191" s="33" t="str">
        <f aca="false">IF(P191&lt;&gt;"OK","",IF(OR(N(Rules!$B$11)=0,N(N191)&lt;Rules!$B$11),1,IF(OR(Rules!$B$12="",N(Rules!$B$12)&lt;0,N(Rules!$B$12)&gt;1),1,Rules!$B$12)))</f>
        <v/>
      </c>
      <c r="P191" s="28" t="str">
        <f aca="false">IF(COUNTA(A191:E191)=0,"",IF(NOT(ISNUMBER(A191)),"Add a date",IF(NOT(ISNUMBER(B191)),"Add P/L (0 if flat)",IF(AND(C191&lt;&gt;"",NOT(ISNUMBER(C191))),"Deposit must be a number",IF(N(Rules!$B$5)&lt;=0,"Set account size on Rules",IF(A191&lt;=MAX(A$8:A190),"Date must be after the rows above","OK"))))))</f>
        <v/>
      </c>
      <c r="Q191" s="28" t="str">
        <f aca="false">IF(P191&lt;&gt;"OK","",COUNTIF(P$8:P191,"OK"))</f>
        <v/>
      </c>
    </row>
    <row r="192" customFormat="false" ht="15" hidden="false" customHeight="false" outlineLevel="0" collapsed="false">
      <c r="A192" s="29"/>
      <c r="B192" s="32"/>
      <c r="C192" s="32"/>
      <c r="D192" s="15"/>
      <c r="E192" s="15"/>
      <c r="F192" s="26" t="str">
        <f aca="false">IF(P192&lt;&gt;"OK","",IF(COUNT(G$8:G191)=0,N(Rules!$B$5),INDEX(G$8:G191,MATCH(9.99E+307,G$8:G191))))</f>
        <v/>
      </c>
      <c r="G192" s="26" t="str">
        <f aca="false">IF(P192&lt;&gt;"OK","",F192+B192+N(C192))</f>
        <v/>
      </c>
      <c r="H192" s="27" t="str">
        <f aca="false">IF(OR(P192&lt;&gt;"OK",N(F192)&lt;=0),"",B192/F192)</f>
        <v/>
      </c>
      <c r="I192" s="28" t="str">
        <f aca="false">IF(OR(H192="",N(Rules!$B$7)=0),"",IF(H192&lt;=-Rules!$B$7,"STOP","OK"))</f>
        <v/>
      </c>
      <c r="J192" s="26" t="str">
        <f aca="false">IF(P192&lt;&gt;"OK","",SUMIFS(B$8:B192,A$8:A192,"&gt;"&amp;(A192-7),P$8:P192,"OK"))</f>
        <v/>
      </c>
      <c r="K192" s="27" t="str">
        <f aca="false">IF(P192&lt;&gt;"OK","",IF(G192-J192-SUMIFS(C$8:C192,A$8:A192,"&gt;"&amp;(A192-7),P$8:P192,"OK")&lt;=0,"",J192/(G192-J192-SUMIFS(C$8:C192,A$8:A192,"&gt;"&amp;(A192-7),P$8:P192,"OK"))))</f>
        <v/>
      </c>
      <c r="L192" s="28" t="str">
        <f aca="false">IF(OR(P192&lt;&gt;"OK",K192="",N(Rules!$B$8)=0),"",IF(K192&lt;=-Rules!$B$8,"STOP","OK"))</f>
        <v/>
      </c>
      <c r="M192" s="26" t="str">
        <f aca="false">IF(P192&lt;&gt;"OK","",MAX(IF(COUNT(M$8:M191)=0,N(Rules!$B$5),INDEX(M$8:M191,MATCH(9.99E+307,M$8:M191)))+N(C192),G192))</f>
        <v/>
      </c>
      <c r="N192" s="27" t="str">
        <f aca="false">IF(P192&lt;&gt;"OK","",IF(N(M192)&lt;=0,"",MAX(0,1-G192/M192)))</f>
        <v/>
      </c>
      <c r="O192" s="33" t="str">
        <f aca="false">IF(P192&lt;&gt;"OK","",IF(OR(N(Rules!$B$11)=0,N(N192)&lt;Rules!$B$11),1,IF(OR(Rules!$B$12="",N(Rules!$B$12)&lt;0,N(Rules!$B$12)&gt;1),1,Rules!$B$12)))</f>
        <v/>
      </c>
      <c r="P192" s="28" t="str">
        <f aca="false">IF(COUNTA(A192:E192)=0,"",IF(NOT(ISNUMBER(A192)),"Add a date",IF(NOT(ISNUMBER(B192)),"Add P/L (0 if flat)",IF(AND(C192&lt;&gt;"",NOT(ISNUMBER(C192))),"Deposit must be a number",IF(N(Rules!$B$5)&lt;=0,"Set account size on Rules",IF(A192&lt;=MAX(A$8:A191),"Date must be after the rows above","OK"))))))</f>
        <v/>
      </c>
      <c r="Q192" s="28" t="str">
        <f aca="false">IF(P192&lt;&gt;"OK","",COUNTIF(P$8:P192,"OK"))</f>
        <v/>
      </c>
    </row>
    <row r="193" customFormat="false" ht="15" hidden="false" customHeight="false" outlineLevel="0" collapsed="false">
      <c r="A193" s="29"/>
      <c r="B193" s="32"/>
      <c r="C193" s="32"/>
      <c r="D193" s="15"/>
      <c r="E193" s="15"/>
      <c r="F193" s="26" t="str">
        <f aca="false">IF(P193&lt;&gt;"OK","",IF(COUNT(G$8:G192)=0,N(Rules!$B$5),INDEX(G$8:G192,MATCH(9.99E+307,G$8:G192))))</f>
        <v/>
      </c>
      <c r="G193" s="26" t="str">
        <f aca="false">IF(P193&lt;&gt;"OK","",F193+B193+N(C193))</f>
        <v/>
      </c>
      <c r="H193" s="27" t="str">
        <f aca="false">IF(OR(P193&lt;&gt;"OK",N(F193)&lt;=0),"",B193/F193)</f>
        <v/>
      </c>
      <c r="I193" s="28" t="str">
        <f aca="false">IF(OR(H193="",N(Rules!$B$7)=0),"",IF(H193&lt;=-Rules!$B$7,"STOP","OK"))</f>
        <v/>
      </c>
      <c r="J193" s="26" t="str">
        <f aca="false">IF(P193&lt;&gt;"OK","",SUMIFS(B$8:B193,A$8:A193,"&gt;"&amp;(A193-7),P$8:P193,"OK"))</f>
        <v/>
      </c>
      <c r="K193" s="27" t="str">
        <f aca="false">IF(P193&lt;&gt;"OK","",IF(G193-J193-SUMIFS(C$8:C193,A$8:A193,"&gt;"&amp;(A193-7),P$8:P193,"OK")&lt;=0,"",J193/(G193-J193-SUMIFS(C$8:C193,A$8:A193,"&gt;"&amp;(A193-7),P$8:P193,"OK"))))</f>
        <v/>
      </c>
      <c r="L193" s="28" t="str">
        <f aca="false">IF(OR(P193&lt;&gt;"OK",K193="",N(Rules!$B$8)=0),"",IF(K193&lt;=-Rules!$B$8,"STOP","OK"))</f>
        <v/>
      </c>
      <c r="M193" s="26" t="str">
        <f aca="false">IF(P193&lt;&gt;"OK","",MAX(IF(COUNT(M$8:M192)=0,N(Rules!$B$5),INDEX(M$8:M192,MATCH(9.99E+307,M$8:M192)))+N(C193),G193))</f>
        <v/>
      </c>
      <c r="N193" s="27" t="str">
        <f aca="false">IF(P193&lt;&gt;"OK","",IF(N(M193)&lt;=0,"",MAX(0,1-G193/M193)))</f>
        <v/>
      </c>
      <c r="O193" s="33" t="str">
        <f aca="false">IF(P193&lt;&gt;"OK","",IF(OR(N(Rules!$B$11)=0,N(N193)&lt;Rules!$B$11),1,IF(OR(Rules!$B$12="",N(Rules!$B$12)&lt;0,N(Rules!$B$12)&gt;1),1,Rules!$B$12)))</f>
        <v/>
      </c>
      <c r="P193" s="28" t="str">
        <f aca="false">IF(COUNTA(A193:E193)=0,"",IF(NOT(ISNUMBER(A193)),"Add a date",IF(NOT(ISNUMBER(B193)),"Add P/L (0 if flat)",IF(AND(C193&lt;&gt;"",NOT(ISNUMBER(C193))),"Deposit must be a number",IF(N(Rules!$B$5)&lt;=0,"Set account size on Rules",IF(A193&lt;=MAX(A$8:A192),"Date must be after the rows above","OK"))))))</f>
        <v/>
      </c>
      <c r="Q193" s="28" t="str">
        <f aca="false">IF(P193&lt;&gt;"OK","",COUNTIF(P$8:P193,"OK"))</f>
        <v/>
      </c>
    </row>
    <row r="194" customFormat="false" ht="15" hidden="false" customHeight="false" outlineLevel="0" collapsed="false">
      <c r="A194" s="29"/>
      <c r="B194" s="32"/>
      <c r="C194" s="32"/>
      <c r="D194" s="15"/>
      <c r="E194" s="15"/>
      <c r="F194" s="26" t="str">
        <f aca="false">IF(P194&lt;&gt;"OK","",IF(COUNT(G$8:G193)=0,N(Rules!$B$5),INDEX(G$8:G193,MATCH(9.99E+307,G$8:G193))))</f>
        <v/>
      </c>
      <c r="G194" s="26" t="str">
        <f aca="false">IF(P194&lt;&gt;"OK","",F194+B194+N(C194))</f>
        <v/>
      </c>
      <c r="H194" s="27" t="str">
        <f aca="false">IF(OR(P194&lt;&gt;"OK",N(F194)&lt;=0),"",B194/F194)</f>
        <v/>
      </c>
      <c r="I194" s="28" t="str">
        <f aca="false">IF(OR(H194="",N(Rules!$B$7)=0),"",IF(H194&lt;=-Rules!$B$7,"STOP","OK"))</f>
        <v/>
      </c>
      <c r="J194" s="26" t="str">
        <f aca="false">IF(P194&lt;&gt;"OK","",SUMIFS(B$8:B194,A$8:A194,"&gt;"&amp;(A194-7),P$8:P194,"OK"))</f>
        <v/>
      </c>
      <c r="K194" s="27" t="str">
        <f aca="false">IF(P194&lt;&gt;"OK","",IF(G194-J194-SUMIFS(C$8:C194,A$8:A194,"&gt;"&amp;(A194-7),P$8:P194,"OK")&lt;=0,"",J194/(G194-J194-SUMIFS(C$8:C194,A$8:A194,"&gt;"&amp;(A194-7),P$8:P194,"OK"))))</f>
        <v/>
      </c>
      <c r="L194" s="28" t="str">
        <f aca="false">IF(OR(P194&lt;&gt;"OK",K194="",N(Rules!$B$8)=0),"",IF(K194&lt;=-Rules!$B$8,"STOP","OK"))</f>
        <v/>
      </c>
      <c r="M194" s="26" t="str">
        <f aca="false">IF(P194&lt;&gt;"OK","",MAX(IF(COUNT(M$8:M193)=0,N(Rules!$B$5),INDEX(M$8:M193,MATCH(9.99E+307,M$8:M193)))+N(C194),G194))</f>
        <v/>
      </c>
      <c r="N194" s="27" t="str">
        <f aca="false">IF(P194&lt;&gt;"OK","",IF(N(M194)&lt;=0,"",MAX(0,1-G194/M194)))</f>
        <v/>
      </c>
      <c r="O194" s="33" t="str">
        <f aca="false">IF(P194&lt;&gt;"OK","",IF(OR(N(Rules!$B$11)=0,N(N194)&lt;Rules!$B$11),1,IF(OR(Rules!$B$12="",N(Rules!$B$12)&lt;0,N(Rules!$B$12)&gt;1),1,Rules!$B$12)))</f>
        <v/>
      </c>
      <c r="P194" s="28" t="str">
        <f aca="false">IF(COUNTA(A194:E194)=0,"",IF(NOT(ISNUMBER(A194)),"Add a date",IF(NOT(ISNUMBER(B194)),"Add P/L (0 if flat)",IF(AND(C194&lt;&gt;"",NOT(ISNUMBER(C194))),"Deposit must be a number",IF(N(Rules!$B$5)&lt;=0,"Set account size on Rules",IF(A194&lt;=MAX(A$8:A193),"Date must be after the rows above","OK"))))))</f>
        <v/>
      </c>
      <c r="Q194" s="28" t="str">
        <f aca="false">IF(P194&lt;&gt;"OK","",COUNTIF(P$8:P194,"OK"))</f>
        <v/>
      </c>
    </row>
    <row r="195" customFormat="false" ht="15" hidden="false" customHeight="false" outlineLevel="0" collapsed="false">
      <c r="A195" s="29"/>
      <c r="B195" s="32"/>
      <c r="C195" s="32"/>
      <c r="D195" s="15"/>
      <c r="E195" s="15"/>
      <c r="F195" s="26" t="str">
        <f aca="false">IF(P195&lt;&gt;"OK","",IF(COUNT(G$8:G194)=0,N(Rules!$B$5),INDEX(G$8:G194,MATCH(9.99E+307,G$8:G194))))</f>
        <v/>
      </c>
      <c r="G195" s="26" t="str">
        <f aca="false">IF(P195&lt;&gt;"OK","",F195+B195+N(C195))</f>
        <v/>
      </c>
      <c r="H195" s="27" t="str">
        <f aca="false">IF(OR(P195&lt;&gt;"OK",N(F195)&lt;=0),"",B195/F195)</f>
        <v/>
      </c>
      <c r="I195" s="28" t="str">
        <f aca="false">IF(OR(H195="",N(Rules!$B$7)=0),"",IF(H195&lt;=-Rules!$B$7,"STOP","OK"))</f>
        <v/>
      </c>
      <c r="J195" s="26" t="str">
        <f aca="false">IF(P195&lt;&gt;"OK","",SUMIFS(B$8:B195,A$8:A195,"&gt;"&amp;(A195-7),P$8:P195,"OK"))</f>
        <v/>
      </c>
      <c r="K195" s="27" t="str">
        <f aca="false">IF(P195&lt;&gt;"OK","",IF(G195-J195-SUMIFS(C$8:C195,A$8:A195,"&gt;"&amp;(A195-7),P$8:P195,"OK")&lt;=0,"",J195/(G195-J195-SUMIFS(C$8:C195,A$8:A195,"&gt;"&amp;(A195-7),P$8:P195,"OK"))))</f>
        <v/>
      </c>
      <c r="L195" s="28" t="str">
        <f aca="false">IF(OR(P195&lt;&gt;"OK",K195="",N(Rules!$B$8)=0),"",IF(K195&lt;=-Rules!$B$8,"STOP","OK"))</f>
        <v/>
      </c>
      <c r="M195" s="26" t="str">
        <f aca="false">IF(P195&lt;&gt;"OK","",MAX(IF(COUNT(M$8:M194)=0,N(Rules!$B$5),INDEX(M$8:M194,MATCH(9.99E+307,M$8:M194)))+N(C195),G195))</f>
        <v/>
      </c>
      <c r="N195" s="27" t="str">
        <f aca="false">IF(P195&lt;&gt;"OK","",IF(N(M195)&lt;=0,"",MAX(0,1-G195/M195)))</f>
        <v/>
      </c>
      <c r="O195" s="33" t="str">
        <f aca="false">IF(P195&lt;&gt;"OK","",IF(OR(N(Rules!$B$11)=0,N(N195)&lt;Rules!$B$11),1,IF(OR(Rules!$B$12="",N(Rules!$B$12)&lt;0,N(Rules!$B$12)&gt;1),1,Rules!$B$12)))</f>
        <v/>
      </c>
      <c r="P195" s="28" t="str">
        <f aca="false">IF(COUNTA(A195:E195)=0,"",IF(NOT(ISNUMBER(A195)),"Add a date",IF(NOT(ISNUMBER(B195)),"Add P/L (0 if flat)",IF(AND(C195&lt;&gt;"",NOT(ISNUMBER(C195))),"Deposit must be a number",IF(N(Rules!$B$5)&lt;=0,"Set account size on Rules",IF(A195&lt;=MAX(A$8:A194),"Date must be after the rows above","OK"))))))</f>
        <v/>
      </c>
      <c r="Q195" s="28" t="str">
        <f aca="false">IF(P195&lt;&gt;"OK","",COUNTIF(P$8:P195,"OK"))</f>
        <v/>
      </c>
    </row>
    <row r="196" customFormat="false" ht="15" hidden="false" customHeight="false" outlineLevel="0" collapsed="false">
      <c r="A196" s="29"/>
      <c r="B196" s="32"/>
      <c r="C196" s="32"/>
      <c r="D196" s="15"/>
      <c r="E196" s="15"/>
      <c r="F196" s="26" t="str">
        <f aca="false">IF(P196&lt;&gt;"OK","",IF(COUNT(G$8:G195)=0,N(Rules!$B$5),INDEX(G$8:G195,MATCH(9.99E+307,G$8:G195))))</f>
        <v/>
      </c>
      <c r="G196" s="26" t="str">
        <f aca="false">IF(P196&lt;&gt;"OK","",F196+B196+N(C196))</f>
        <v/>
      </c>
      <c r="H196" s="27" t="str">
        <f aca="false">IF(OR(P196&lt;&gt;"OK",N(F196)&lt;=0),"",B196/F196)</f>
        <v/>
      </c>
      <c r="I196" s="28" t="str">
        <f aca="false">IF(OR(H196="",N(Rules!$B$7)=0),"",IF(H196&lt;=-Rules!$B$7,"STOP","OK"))</f>
        <v/>
      </c>
      <c r="J196" s="26" t="str">
        <f aca="false">IF(P196&lt;&gt;"OK","",SUMIFS(B$8:B196,A$8:A196,"&gt;"&amp;(A196-7),P$8:P196,"OK"))</f>
        <v/>
      </c>
      <c r="K196" s="27" t="str">
        <f aca="false">IF(P196&lt;&gt;"OK","",IF(G196-J196-SUMIFS(C$8:C196,A$8:A196,"&gt;"&amp;(A196-7),P$8:P196,"OK")&lt;=0,"",J196/(G196-J196-SUMIFS(C$8:C196,A$8:A196,"&gt;"&amp;(A196-7),P$8:P196,"OK"))))</f>
        <v/>
      </c>
      <c r="L196" s="28" t="str">
        <f aca="false">IF(OR(P196&lt;&gt;"OK",K196="",N(Rules!$B$8)=0),"",IF(K196&lt;=-Rules!$B$8,"STOP","OK"))</f>
        <v/>
      </c>
      <c r="M196" s="26" t="str">
        <f aca="false">IF(P196&lt;&gt;"OK","",MAX(IF(COUNT(M$8:M195)=0,N(Rules!$B$5),INDEX(M$8:M195,MATCH(9.99E+307,M$8:M195)))+N(C196),G196))</f>
        <v/>
      </c>
      <c r="N196" s="27" t="str">
        <f aca="false">IF(P196&lt;&gt;"OK","",IF(N(M196)&lt;=0,"",MAX(0,1-G196/M196)))</f>
        <v/>
      </c>
      <c r="O196" s="33" t="str">
        <f aca="false">IF(P196&lt;&gt;"OK","",IF(OR(N(Rules!$B$11)=0,N(N196)&lt;Rules!$B$11),1,IF(OR(Rules!$B$12="",N(Rules!$B$12)&lt;0,N(Rules!$B$12)&gt;1),1,Rules!$B$12)))</f>
        <v/>
      </c>
      <c r="P196" s="28" t="str">
        <f aca="false">IF(COUNTA(A196:E196)=0,"",IF(NOT(ISNUMBER(A196)),"Add a date",IF(NOT(ISNUMBER(B196)),"Add P/L (0 if flat)",IF(AND(C196&lt;&gt;"",NOT(ISNUMBER(C196))),"Deposit must be a number",IF(N(Rules!$B$5)&lt;=0,"Set account size on Rules",IF(A196&lt;=MAX(A$8:A195),"Date must be after the rows above","OK"))))))</f>
        <v/>
      </c>
      <c r="Q196" s="28" t="str">
        <f aca="false">IF(P196&lt;&gt;"OK","",COUNTIF(P$8:P196,"OK"))</f>
        <v/>
      </c>
    </row>
    <row r="197" customFormat="false" ht="15" hidden="false" customHeight="false" outlineLevel="0" collapsed="false">
      <c r="A197" s="29"/>
      <c r="B197" s="32"/>
      <c r="C197" s="32"/>
      <c r="D197" s="15"/>
      <c r="E197" s="15"/>
      <c r="F197" s="26" t="str">
        <f aca="false">IF(P197&lt;&gt;"OK","",IF(COUNT(G$8:G196)=0,N(Rules!$B$5),INDEX(G$8:G196,MATCH(9.99E+307,G$8:G196))))</f>
        <v/>
      </c>
      <c r="G197" s="26" t="str">
        <f aca="false">IF(P197&lt;&gt;"OK","",F197+B197+N(C197))</f>
        <v/>
      </c>
      <c r="H197" s="27" t="str">
        <f aca="false">IF(OR(P197&lt;&gt;"OK",N(F197)&lt;=0),"",B197/F197)</f>
        <v/>
      </c>
      <c r="I197" s="28" t="str">
        <f aca="false">IF(OR(H197="",N(Rules!$B$7)=0),"",IF(H197&lt;=-Rules!$B$7,"STOP","OK"))</f>
        <v/>
      </c>
      <c r="J197" s="26" t="str">
        <f aca="false">IF(P197&lt;&gt;"OK","",SUMIFS(B$8:B197,A$8:A197,"&gt;"&amp;(A197-7),P$8:P197,"OK"))</f>
        <v/>
      </c>
      <c r="K197" s="27" t="str">
        <f aca="false">IF(P197&lt;&gt;"OK","",IF(G197-J197-SUMIFS(C$8:C197,A$8:A197,"&gt;"&amp;(A197-7),P$8:P197,"OK")&lt;=0,"",J197/(G197-J197-SUMIFS(C$8:C197,A$8:A197,"&gt;"&amp;(A197-7),P$8:P197,"OK"))))</f>
        <v/>
      </c>
      <c r="L197" s="28" t="str">
        <f aca="false">IF(OR(P197&lt;&gt;"OK",K197="",N(Rules!$B$8)=0),"",IF(K197&lt;=-Rules!$B$8,"STOP","OK"))</f>
        <v/>
      </c>
      <c r="M197" s="26" t="str">
        <f aca="false">IF(P197&lt;&gt;"OK","",MAX(IF(COUNT(M$8:M196)=0,N(Rules!$B$5),INDEX(M$8:M196,MATCH(9.99E+307,M$8:M196)))+N(C197),G197))</f>
        <v/>
      </c>
      <c r="N197" s="27" t="str">
        <f aca="false">IF(P197&lt;&gt;"OK","",IF(N(M197)&lt;=0,"",MAX(0,1-G197/M197)))</f>
        <v/>
      </c>
      <c r="O197" s="33" t="str">
        <f aca="false">IF(P197&lt;&gt;"OK","",IF(OR(N(Rules!$B$11)=0,N(N197)&lt;Rules!$B$11),1,IF(OR(Rules!$B$12="",N(Rules!$B$12)&lt;0,N(Rules!$B$12)&gt;1),1,Rules!$B$12)))</f>
        <v/>
      </c>
      <c r="P197" s="28" t="str">
        <f aca="false">IF(COUNTA(A197:E197)=0,"",IF(NOT(ISNUMBER(A197)),"Add a date",IF(NOT(ISNUMBER(B197)),"Add P/L (0 if flat)",IF(AND(C197&lt;&gt;"",NOT(ISNUMBER(C197))),"Deposit must be a number",IF(N(Rules!$B$5)&lt;=0,"Set account size on Rules",IF(A197&lt;=MAX(A$8:A196),"Date must be after the rows above","OK"))))))</f>
        <v/>
      </c>
      <c r="Q197" s="28" t="str">
        <f aca="false">IF(P197&lt;&gt;"OK","",COUNTIF(P$8:P197,"OK"))</f>
        <v/>
      </c>
    </row>
    <row r="198" customFormat="false" ht="15" hidden="false" customHeight="false" outlineLevel="0" collapsed="false">
      <c r="A198" s="29"/>
      <c r="B198" s="32"/>
      <c r="C198" s="32"/>
      <c r="D198" s="15"/>
      <c r="E198" s="15"/>
      <c r="F198" s="26" t="str">
        <f aca="false">IF(P198&lt;&gt;"OK","",IF(COUNT(G$8:G197)=0,N(Rules!$B$5),INDEX(G$8:G197,MATCH(9.99E+307,G$8:G197))))</f>
        <v/>
      </c>
      <c r="G198" s="26" t="str">
        <f aca="false">IF(P198&lt;&gt;"OK","",F198+B198+N(C198))</f>
        <v/>
      </c>
      <c r="H198" s="27" t="str">
        <f aca="false">IF(OR(P198&lt;&gt;"OK",N(F198)&lt;=0),"",B198/F198)</f>
        <v/>
      </c>
      <c r="I198" s="28" t="str">
        <f aca="false">IF(OR(H198="",N(Rules!$B$7)=0),"",IF(H198&lt;=-Rules!$B$7,"STOP","OK"))</f>
        <v/>
      </c>
      <c r="J198" s="26" t="str">
        <f aca="false">IF(P198&lt;&gt;"OK","",SUMIFS(B$8:B198,A$8:A198,"&gt;"&amp;(A198-7),P$8:P198,"OK"))</f>
        <v/>
      </c>
      <c r="K198" s="27" t="str">
        <f aca="false">IF(P198&lt;&gt;"OK","",IF(G198-J198-SUMIFS(C$8:C198,A$8:A198,"&gt;"&amp;(A198-7),P$8:P198,"OK")&lt;=0,"",J198/(G198-J198-SUMIFS(C$8:C198,A$8:A198,"&gt;"&amp;(A198-7),P$8:P198,"OK"))))</f>
        <v/>
      </c>
      <c r="L198" s="28" t="str">
        <f aca="false">IF(OR(P198&lt;&gt;"OK",K198="",N(Rules!$B$8)=0),"",IF(K198&lt;=-Rules!$B$8,"STOP","OK"))</f>
        <v/>
      </c>
      <c r="M198" s="26" t="str">
        <f aca="false">IF(P198&lt;&gt;"OK","",MAX(IF(COUNT(M$8:M197)=0,N(Rules!$B$5),INDEX(M$8:M197,MATCH(9.99E+307,M$8:M197)))+N(C198),G198))</f>
        <v/>
      </c>
      <c r="N198" s="27" t="str">
        <f aca="false">IF(P198&lt;&gt;"OK","",IF(N(M198)&lt;=0,"",MAX(0,1-G198/M198)))</f>
        <v/>
      </c>
      <c r="O198" s="33" t="str">
        <f aca="false">IF(P198&lt;&gt;"OK","",IF(OR(N(Rules!$B$11)=0,N(N198)&lt;Rules!$B$11),1,IF(OR(Rules!$B$12="",N(Rules!$B$12)&lt;0,N(Rules!$B$12)&gt;1),1,Rules!$B$12)))</f>
        <v/>
      </c>
      <c r="P198" s="28" t="str">
        <f aca="false">IF(COUNTA(A198:E198)=0,"",IF(NOT(ISNUMBER(A198)),"Add a date",IF(NOT(ISNUMBER(B198)),"Add P/L (0 if flat)",IF(AND(C198&lt;&gt;"",NOT(ISNUMBER(C198))),"Deposit must be a number",IF(N(Rules!$B$5)&lt;=0,"Set account size on Rules",IF(A198&lt;=MAX(A$8:A197),"Date must be after the rows above","OK"))))))</f>
        <v/>
      </c>
      <c r="Q198" s="28" t="str">
        <f aca="false">IF(P198&lt;&gt;"OK","",COUNTIF(P$8:P198,"OK"))</f>
        <v/>
      </c>
    </row>
    <row r="199" customFormat="false" ht="15" hidden="false" customHeight="false" outlineLevel="0" collapsed="false">
      <c r="A199" s="29"/>
      <c r="B199" s="32"/>
      <c r="C199" s="32"/>
      <c r="D199" s="15"/>
      <c r="E199" s="15"/>
      <c r="F199" s="26" t="str">
        <f aca="false">IF(P199&lt;&gt;"OK","",IF(COUNT(G$8:G198)=0,N(Rules!$B$5),INDEX(G$8:G198,MATCH(9.99E+307,G$8:G198))))</f>
        <v/>
      </c>
      <c r="G199" s="26" t="str">
        <f aca="false">IF(P199&lt;&gt;"OK","",F199+B199+N(C199))</f>
        <v/>
      </c>
      <c r="H199" s="27" t="str">
        <f aca="false">IF(OR(P199&lt;&gt;"OK",N(F199)&lt;=0),"",B199/F199)</f>
        <v/>
      </c>
      <c r="I199" s="28" t="str">
        <f aca="false">IF(OR(H199="",N(Rules!$B$7)=0),"",IF(H199&lt;=-Rules!$B$7,"STOP","OK"))</f>
        <v/>
      </c>
      <c r="J199" s="26" t="str">
        <f aca="false">IF(P199&lt;&gt;"OK","",SUMIFS(B$8:B199,A$8:A199,"&gt;"&amp;(A199-7),P$8:P199,"OK"))</f>
        <v/>
      </c>
      <c r="K199" s="27" t="str">
        <f aca="false">IF(P199&lt;&gt;"OK","",IF(G199-J199-SUMIFS(C$8:C199,A$8:A199,"&gt;"&amp;(A199-7),P$8:P199,"OK")&lt;=0,"",J199/(G199-J199-SUMIFS(C$8:C199,A$8:A199,"&gt;"&amp;(A199-7),P$8:P199,"OK"))))</f>
        <v/>
      </c>
      <c r="L199" s="28" t="str">
        <f aca="false">IF(OR(P199&lt;&gt;"OK",K199="",N(Rules!$B$8)=0),"",IF(K199&lt;=-Rules!$B$8,"STOP","OK"))</f>
        <v/>
      </c>
      <c r="M199" s="26" t="str">
        <f aca="false">IF(P199&lt;&gt;"OK","",MAX(IF(COUNT(M$8:M198)=0,N(Rules!$B$5),INDEX(M$8:M198,MATCH(9.99E+307,M$8:M198)))+N(C199),G199))</f>
        <v/>
      </c>
      <c r="N199" s="27" t="str">
        <f aca="false">IF(P199&lt;&gt;"OK","",IF(N(M199)&lt;=0,"",MAX(0,1-G199/M199)))</f>
        <v/>
      </c>
      <c r="O199" s="33" t="str">
        <f aca="false">IF(P199&lt;&gt;"OK","",IF(OR(N(Rules!$B$11)=0,N(N199)&lt;Rules!$B$11),1,IF(OR(Rules!$B$12="",N(Rules!$B$12)&lt;0,N(Rules!$B$12)&gt;1),1,Rules!$B$12)))</f>
        <v/>
      </c>
      <c r="P199" s="28" t="str">
        <f aca="false">IF(COUNTA(A199:E199)=0,"",IF(NOT(ISNUMBER(A199)),"Add a date",IF(NOT(ISNUMBER(B199)),"Add P/L (0 if flat)",IF(AND(C199&lt;&gt;"",NOT(ISNUMBER(C199))),"Deposit must be a number",IF(N(Rules!$B$5)&lt;=0,"Set account size on Rules",IF(A199&lt;=MAX(A$8:A198),"Date must be after the rows above","OK"))))))</f>
        <v/>
      </c>
      <c r="Q199" s="28" t="str">
        <f aca="false">IF(P199&lt;&gt;"OK","",COUNTIF(P$8:P199,"OK"))</f>
        <v/>
      </c>
    </row>
    <row r="200" customFormat="false" ht="15" hidden="false" customHeight="false" outlineLevel="0" collapsed="false">
      <c r="A200" s="29"/>
      <c r="B200" s="32"/>
      <c r="C200" s="32"/>
      <c r="D200" s="15"/>
      <c r="E200" s="15"/>
      <c r="F200" s="26" t="str">
        <f aca="false">IF(P200&lt;&gt;"OK","",IF(COUNT(G$8:G199)=0,N(Rules!$B$5),INDEX(G$8:G199,MATCH(9.99E+307,G$8:G199))))</f>
        <v/>
      </c>
      <c r="G200" s="26" t="str">
        <f aca="false">IF(P200&lt;&gt;"OK","",F200+B200+N(C200))</f>
        <v/>
      </c>
      <c r="H200" s="27" t="str">
        <f aca="false">IF(OR(P200&lt;&gt;"OK",N(F200)&lt;=0),"",B200/F200)</f>
        <v/>
      </c>
      <c r="I200" s="28" t="str">
        <f aca="false">IF(OR(H200="",N(Rules!$B$7)=0),"",IF(H200&lt;=-Rules!$B$7,"STOP","OK"))</f>
        <v/>
      </c>
      <c r="J200" s="26" t="str">
        <f aca="false">IF(P200&lt;&gt;"OK","",SUMIFS(B$8:B200,A$8:A200,"&gt;"&amp;(A200-7),P$8:P200,"OK"))</f>
        <v/>
      </c>
      <c r="K200" s="27" t="str">
        <f aca="false">IF(P200&lt;&gt;"OK","",IF(G200-J200-SUMIFS(C$8:C200,A$8:A200,"&gt;"&amp;(A200-7),P$8:P200,"OK")&lt;=0,"",J200/(G200-J200-SUMIFS(C$8:C200,A$8:A200,"&gt;"&amp;(A200-7),P$8:P200,"OK"))))</f>
        <v/>
      </c>
      <c r="L200" s="28" t="str">
        <f aca="false">IF(OR(P200&lt;&gt;"OK",K200="",N(Rules!$B$8)=0),"",IF(K200&lt;=-Rules!$B$8,"STOP","OK"))</f>
        <v/>
      </c>
      <c r="M200" s="26" t="str">
        <f aca="false">IF(P200&lt;&gt;"OK","",MAX(IF(COUNT(M$8:M199)=0,N(Rules!$B$5),INDEX(M$8:M199,MATCH(9.99E+307,M$8:M199)))+N(C200),G200))</f>
        <v/>
      </c>
      <c r="N200" s="27" t="str">
        <f aca="false">IF(P200&lt;&gt;"OK","",IF(N(M200)&lt;=0,"",MAX(0,1-G200/M200)))</f>
        <v/>
      </c>
      <c r="O200" s="33" t="str">
        <f aca="false">IF(P200&lt;&gt;"OK","",IF(OR(N(Rules!$B$11)=0,N(N200)&lt;Rules!$B$11),1,IF(OR(Rules!$B$12="",N(Rules!$B$12)&lt;0,N(Rules!$B$12)&gt;1),1,Rules!$B$12)))</f>
        <v/>
      </c>
      <c r="P200" s="28" t="str">
        <f aca="false">IF(COUNTA(A200:E200)=0,"",IF(NOT(ISNUMBER(A200)),"Add a date",IF(NOT(ISNUMBER(B200)),"Add P/L (0 if flat)",IF(AND(C200&lt;&gt;"",NOT(ISNUMBER(C200))),"Deposit must be a number",IF(N(Rules!$B$5)&lt;=0,"Set account size on Rules",IF(A200&lt;=MAX(A$8:A199),"Date must be after the rows above","OK"))))))</f>
        <v/>
      </c>
      <c r="Q200" s="28" t="str">
        <f aca="false">IF(P200&lt;&gt;"OK","",COUNTIF(P$8:P200,"OK"))</f>
        <v/>
      </c>
    </row>
    <row r="201" customFormat="false" ht="15" hidden="false" customHeight="false" outlineLevel="0" collapsed="false">
      <c r="A201" s="29"/>
      <c r="B201" s="32"/>
      <c r="C201" s="32"/>
      <c r="D201" s="15"/>
      <c r="E201" s="15"/>
      <c r="F201" s="26" t="str">
        <f aca="false">IF(P201&lt;&gt;"OK","",IF(COUNT(G$8:G200)=0,N(Rules!$B$5),INDEX(G$8:G200,MATCH(9.99E+307,G$8:G200))))</f>
        <v/>
      </c>
      <c r="G201" s="26" t="str">
        <f aca="false">IF(P201&lt;&gt;"OK","",F201+B201+N(C201))</f>
        <v/>
      </c>
      <c r="H201" s="27" t="str">
        <f aca="false">IF(OR(P201&lt;&gt;"OK",N(F201)&lt;=0),"",B201/F201)</f>
        <v/>
      </c>
      <c r="I201" s="28" t="str">
        <f aca="false">IF(OR(H201="",N(Rules!$B$7)=0),"",IF(H201&lt;=-Rules!$B$7,"STOP","OK"))</f>
        <v/>
      </c>
      <c r="J201" s="26" t="str">
        <f aca="false">IF(P201&lt;&gt;"OK","",SUMIFS(B$8:B201,A$8:A201,"&gt;"&amp;(A201-7),P$8:P201,"OK"))</f>
        <v/>
      </c>
      <c r="K201" s="27" t="str">
        <f aca="false">IF(P201&lt;&gt;"OK","",IF(G201-J201-SUMIFS(C$8:C201,A$8:A201,"&gt;"&amp;(A201-7),P$8:P201,"OK")&lt;=0,"",J201/(G201-J201-SUMIFS(C$8:C201,A$8:A201,"&gt;"&amp;(A201-7),P$8:P201,"OK"))))</f>
        <v/>
      </c>
      <c r="L201" s="28" t="str">
        <f aca="false">IF(OR(P201&lt;&gt;"OK",K201="",N(Rules!$B$8)=0),"",IF(K201&lt;=-Rules!$B$8,"STOP","OK"))</f>
        <v/>
      </c>
      <c r="M201" s="26" t="str">
        <f aca="false">IF(P201&lt;&gt;"OK","",MAX(IF(COUNT(M$8:M200)=0,N(Rules!$B$5),INDEX(M$8:M200,MATCH(9.99E+307,M$8:M200)))+N(C201),G201))</f>
        <v/>
      </c>
      <c r="N201" s="27" t="str">
        <f aca="false">IF(P201&lt;&gt;"OK","",IF(N(M201)&lt;=0,"",MAX(0,1-G201/M201)))</f>
        <v/>
      </c>
      <c r="O201" s="33" t="str">
        <f aca="false">IF(P201&lt;&gt;"OK","",IF(OR(N(Rules!$B$11)=0,N(N201)&lt;Rules!$B$11),1,IF(OR(Rules!$B$12="",N(Rules!$B$12)&lt;0,N(Rules!$B$12)&gt;1),1,Rules!$B$12)))</f>
        <v/>
      </c>
      <c r="P201" s="28" t="str">
        <f aca="false">IF(COUNTA(A201:E201)=0,"",IF(NOT(ISNUMBER(A201)),"Add a date",IF(NOT(ISNUMBER(B201)),"Add P/L (0 if flat)",IF(AND(C201&lt;&gt;"",NOT(ISNUMBER(C201))),"Deposit must be a number",IF(N(Rules!$B$5)&lt;=0,"Set account size on Rules",IF(A201&lt;=MAX(A$8:A200),"Date must be after the rows above","OK"))))))</f>
        <v/>
      </c>
      <c r="Q201" s="28" t="str">
        <f aca="false">IF(P201&lt;&gt;"OK","",COUNTIF(P$8:P201,"OK"))</f>
        <v/>
      </c>
    </row>
    <row r="202" customFormat="false" ht="15" hidden="false" customHeight="false" outlineLevel="0" collapsed="false">
      <c r="A202" s="29"/>
      <c r="B202" s="32"/>
      <c r="C202" s="32"/>
      <c r="D202" s="15"/>
      <c r="E202" s="15"/>
      <c r="F202" s="26" t="str">
        <f aca="false">IF(P202&lt;&gt;"OK","",IF(COUNT(G$8:G201)=0,N(Rules!$B$5),INDEX(G$8:G201,MATCH(9.99E+307,G$8:G201))))</f>
        <v/>
      </c>
      <c r="G202" s="26" t="str">
        <f aca="false">IF(P202&lt;&gt;"OK","",F202+B202+N(C202))</f>
        <v/>
      </c>
      <c r="H202" s="27" t="str">
        <f aca="false">IF(OR(P202&lt;&gt;"OK",N(F202)&lt;=0),"",B202/F202)</f>
        <v/>
      </c>
      <c r="I202" s="28" t="str">
        <f aca="false">IF(OR(H202="",N(Rules!$B$7)=0),"",IF(H202&lt;=-Rules!$B$7,"STOP","OK"))</f>
        <v/>
      </c>
      <c r="J202" s="26" t="str">
        <f aca="false">IF(P202&lt;&gt;"OK","",SUMIFS(B$8:B202,A$8:A202,"&gt;"&amp;(A202-7),P$8:P202,"OK"))</f>
        <v/>
      </c>
      <c r="K202" s="27" t="str">
        <f aca="false">IF(P202&lt;&gt;"OK","",IF(G202-J202-SUMIFS(C$8:C202,A$8:A202,"&gt;"&amp;(A202-7),P$8:P202,"OK")&lt;=0,"",J202/(G202-J202-SUMIFS(C$8:C202,A$8:A202,"&gt;"&amp;(A202-7),P$8:P202,"OK"))))</f>
        <v/>
      </c>
      <c r="L202" s="28" t="str">
        <f aca="false">IF(OR(P202&lt;&gt;"OK",K202="",N(Rules!$B$8)=0),"",IF(K202&lt;=-Rules!$B$8,"STOP","OK"))</f>
        <v/>
      </c>
      <c r="M202" s="26" t="str">
        <f aca="false">IF(P202&lt;&gt;"OK","",MAX(IF(COUNT(M$8:M201)=0,N(Rules!$B$5),INDEX(M$8:M201,MATCH(9.99E+307,M$8:M201)))+N(C202),G202))</f>
        <v/>
      </c>
      <c r="N202" s="27" t="str">
        <f aca="false">IF(P202&lt;&gt;"OK","",IF(N(M202)&lt;=0,"",MAX(0,1-G202/M202)))</f>
        <v/>
      </c>
      <c r="O202" s="33" t="str">
        <f aca="false">IF(P202&lt;&gt;"OK","",IF(OR(N(Rules!$B$11)=0,N(N202)&lt;Rules!$B$11),1,IF(OR(Rules!$B$12="",N(Rules!$B$12)&lt;0,N(Rules!$B$12)&gt;1),1,Rules!$B$12)))</f>
        <v/>
      </c>
      <c r="P202" s="28" t="str">
        <f aca="false">IF(COUNTA(A202:E202)=0,"",IF(NOT(ISNUMBER(A202)),"Add a date",IF(NOT(ISNUMBER(B202)),"Add P/L (0 if flat)",IF(AND(C202&lt;&gt;"",NOT(ISNUMBER(C202))),"Deposit must be a number",IF(N(Rules!$B$5)&lt;=0,"Set account size on Rules",IF(A202&lt;=MAX(A$8:A201),"Date must be after the rows above","OK"))))))</f>
        <v/>
      </c>
      <c r="Q202" s="28" t="str">
        <f aca="false">IF(P202&lt;&gt;"OK","",COUNTIF(P$8:P202,"OK"))</f>
        <v/>
      </c>
    </row>
    <row r="203" customFormat="false" ht="15" hidden="false" customHeight="false" outlineLevel="0" collapsed="false">
      <c r="A203" s="29"/>
      <c r="B203" s="32"/>
      <c r="C203" s="32"/>
      <c r="D203" s="15"/>
      <c r="E203" s="15"/>
      <c r="F203" s="26" t="str">
        <f aca="false">IF(P203&lt;&gt;"OK","",IF(COUNT(G$8:G202)=0,N(Rules!$B$5),INDEX(G$8:G202,MATCH(9.99E+307,G$8:G202))))</f>
        <v/>
      </c>
      <c r="G203" s="26" t="str">
        <f aca="false">IF(P203&lt;&gt;"OK","",F203+B203+N(C203))</f>
        <v/>
      </c>
      <c r="H203" s="27" t="str">
        <f aca="false">IF(OR(P203&lt;&gt;"OK",N(F203)&lt;=0),"",B203/F203)</f>
        <v/>
      </c>
      <c r="I203" s="28" t="str">
        <f aca="false">IF(OR(H203="",N(Rules!$B$7)=0),"",IF(H203&lt;=-Rules!$B$7,"STOP","OK"))</f>
        <v/>
      </c>
      <c r="J203" s="26" t="str">
        <f aca="false">IF(P203&lt;&gt;"OK","",SUMIFS(B$8:B203,A$8:A203,"&gt;"&amp;(A203-7),P$8:P203,"OK"))</f>
        <v/>
      </c>
      <c r="K203" s="27" t="str">
        <f aca="false">IF(P203&lt;&gt;"OK","",IF(G203-J203-SUMIFS(C$8:C203,A$8:A203,"&gt;"&amp;(A203-7),P$8:P203,"OK")&lt;=0,"",J203/(G203-J203-SUMIFS(C$8:C203,A$8:A203,"&gt;"&amp;(A203-7),P$8:P203,"OK"))))</f>
        <v/>
      </c>
      <c r="L203" s="28" t="str">
        <f aca="false">IF(OR(P203&lt;&gt;"OK",K203="",N(Rules!$B$8)=0),"",IF(K203&lt;=-Rules!$B$8,"STOP","OK"))</f>
        <v/>
      </c>
      <c r="M203" s="26" t="str">
        <f aca="false">IF(P203&lt;&gt;"OK","",MAX(IF(COUNT(M$8:M202)=0,N(Rules!$B$5),INDEX(M$8:M202,MATCH(9.99E+307,M$8:M202)))+N(C203),G203))</f>
        <v/>
      </c>
      <c r="N203" s="27" t="str">
        <f aca="false">IF(P203&lt;&gt;"OK","",IF(N(M203)&lt;=0,"",MAX(0,1-G203/M203)))</f>
        <v/>
      </c>
      <c r="O203" s="33" t="str">
        <f aca="false">IF(P203&lt;&gt;"OK","",IF(OR(N(Rules!$B$11)=0,N(N203)&lt;Rules!$B$11),1,IF(OR(Rules!$B$12="",N(Rules!$B$12)&lt;0,N(Rules!$B$12)&gt;1),1,Rules!$B$12)))</f>
        <v/>
      </c>
      <c r="P203" s="28" t="str">
        <f aca="false">IF(COUNTA(A203:E203)=0,"",IF(NOT(ISNUMBER(A203)),"Add a date",IF(NOT(ISNUMBER(B203)),"Add P/L (0 if flat)",IF(AND(C203&lt;&gt;"",NOT(ISNUMBER(C203))),"Deposit must be a number",IF(N(Rules!$B$5)&lt;=0,"Set account size on Rules",IF(A203&lt;=MAX(A$8:A202),"Date must be after the rows above","OK"))))))</f>
        <v/>
      </c>
      <c r="Q203" s="28" t="str">
        <f aca="false">IF(P203&lt;&gt;"OK","",COUNTIF(P$8:P203,"OK"))</f>
        <v/>
      </c>
    </row>
    <row r="204" customFormat="false" ht="15" hidden="false" customHeight="false" outlineLevel="0" collapsed="false">
      <c r="A204" s="29"/>
      <c r="B204" s="32"/>
      <c r="C204" s="32"/>
      <c r="D204" s="15"/>
      <c r="E204" s="15"/>
      <c r="F204" s="26" t="str">
        <f aca="false">IF(P204&lt;&gt;"OK","",IF(COUNT(G$8:G203)=0,N(Rules!$B$5),INDEX(G$8:G203,MATCH(9.99E+307,G$8:G203))))</f>
        <v/>
      </c>
      <c r="G204" s="26" t="str">
        <f aca="false">IF(P204&lt;&gt;"OK","",F204+B204+N(C204))</f>
        <v/>
      </c>
      <c r="H204" s="27" t="str">
        <f aca="false">IF(OR(P204&lt;&gt;"OK",N(F204)&lt;=0),"",B204/F204)</f>
        <v/>
      </c>
      <c r="I204" s="28" t="str">
        <f aca="false">IF(OR(H204="",N(Rules!$B$7)=0),"",IF(H204&lt;=-Rules!$B$7,"STOP","OK"))</f>
        <v/>
      </c>
      <c r="J204" s="26" t="str">
        <f aca="false">IF(P204&lt;&gt;"OK","",SUMIFS(B$8:B204,A$8:A204,"&gt;"&amp;(A204-7),P$8:P204,"OK"))</f>
        <v/>
      </c>
      <c r="K204" s="27" t="str">
        <f aca="false">IF(P204&lt;&gt;"OK","",IF(G204-J204-SUMIFS(C$8:C204,A$8:A204,"&gt;"&amp;(A204-7),P$8:P204,"OK")&lt;=0,"",J204/(G204-J204-SUMIFS(C$8:C204,A$8:A204,"&gt;"&amp;(A204-7),P$8:P204,"OK"))))</f>
        <v/>
      </c>
      <c r="L204" s="28" t="str">
        <f aca="false">IF(OR(P204&lt;&gt;"OK",K204="",N(Rules!$B$8)=0),"",IF(K204&lt;=-Rules!$B$8,"STOP","OK"))</f>
        <v/>
      </c>
      <c r="M204" s="26" t="str">
        <f aca="false">IF(P204&lt;&gt;"OK","",MAX(IF(COUNT(M$8:M203)=0,N(Rules!$B$5),INDEX(M$8:M203,MATCH(9.99E+307,M$8:M203)))+N(C204),G204))</f>
        <v/>
      </c>
      <c r="N204" s="27" t="str">
        <f aca="false">IF(P204&lt;&gt;"OK","",IF(N(M204)&lt;=0,"",MAX(0,1-G204/M204)))</f>
        <v/>
      </c>
      <c r="O204" s="33" t="str">
        <f aca="false">IF(P204&lt;&gt;"OK","",IF(OR(N(Rules!$B$11)=0,N(N204)&lt;Rules!$B$11),1,IF(OR(Rules!$B$12="",N(Rules!$B$12)&lt;0,N(Rules!$B$12)&gt;1),1,Rules!$B$12)))</f>
        <v/>
      </c>
      <c r="P204" s="28" t="str">
        <f aca="false">IF(COUNTA(A204:E204)=0,"",IF(NOT(ISNUMBER(A204)),"Add a date",IF(NOT(ISNUMBER(B204)),"Add P/L (0 if flat)",IF(AND(C204&lt;&gt;"",NOT(ISNUMBER(C204))),"Deposit must be a number",IF(N(Rules!$B$5)&lt;=0,"Set account size on Rules",IF(A204&lt;=MAX(A$8:A203),"Date must be after the rows above","OK"))))))</f>
        <v/>
      </c>
      <c r="Q204" s="28" t="str">
        <f aca="false">IF(P204&lt;&gt;"OK","",COUNTIF(P$8:P204,"OK"))</f>
        <v/>
      </c>
    </row>
    <row r="205" customFormat="false" ht="15" hidden="false" customHeight="false" outlineLevel="0" collapsed="false">
      <c r="A205" s="29"/>
      <c r="B205" s="32"/>
      <c r="C205" s="32"/>
      <c r="D205" s="15"/>
      <c r="E205" s="15"/>
      <c r="F205" s="26" t="str">
        <f aca="false">IF(P205&lt;&gt;"OK","",IF(COUNT(G$8:G204)=0,N(Rules!$B$5),INDEX(G$8:G204,MATCH(9.99E+307,G$8:G204))))</f>
        <v/>
      </c>
      <c r="G205" s="26" t="str">
        <f aca="false">IF(P205&lt;&gt;"OK","",F205+B205+N(C205))</f>
        <v/>
      </c>
      <c r="H205" s="27" t="str">
        <f aca="false">IF(OR(P205&lt;&gt;"OK",N(F205)&lt;=0),"",B205/F205)</f>
        <v/>
      </c>
      <c r="I205" s="28" t="str">
        <f aca="false">IF(OR(H205="",N(Rules!$B$7)=0),"",IF(H205&lt;=-Rules!$B$7,"STOP","OK"))</f>
        <v/>
      </c>
      <c r="J205" s="26" t="str">
        <f aca="false">IF(P205&lt;&gt;"OK","",SUMIFS(B$8:B205,A$8:A205,"&gt;"&amp;(A205-7),P$8:P205,"OK"))</f>
        <v/>
      </c>
      <c r="K205" s="27" t="str">
        <f aca="false">IF(P205&lt;&gt;"OK","",IF(G205-J205-SUMIFS(C$8:C205,A$8:A205,"&gt;"&amp;(A205-7),P$8:P205,"OK")&lt;=0,"",J205/(G205-J205-SUMIFS(C$8:C205,A$8:A205,"&gt;"&amp;(A205-7),P$8:P205,"OK"))))</f>
        <v/>
      </c>
      <c r="L205" s="28" t="str">
        <f aca="false">IF(OR(P205&lt;&gt;"OK",K205="",N(Rules!$B$8)=0),"",IF(K205&lt;=-Rules!$B$8,"STOP","OK"))</f>
        <v/>
      </c>
      <c r="M205" s="26" t="str">
        <f aca="false">IF(P205&lt;&gt;"OK","",MAX(IF(COUNT(M$8:M204)=0,N(Rules!$B$5),INDEX(M$8:M204,MATCH(9.99E+307,M$8:M204)))+N(C205),G205))</f>
        <v/>
      </c>
      <c r="N205" s="27" t="str">
        <f aca="false">IF(P205&lt;&gt;"OK","",IF(N(M205)&lt;=0,"",MAX(0,1-G205/M205)))</f>
        <v/>
      </c>
      <c r="O205" s="33" t="str">
        <f aca="false">IF(P205&lt;&gt;"OK","",IF(OR(N(Rules!$B$11)=0,N(N205)&lt;Rules!$B$11),1,IF(OR(Rules!$B$12="",N(Rules!$B$12)&lt;0,N(Rules!$B$12)&gt;1),1,Rules!$B$12)))</f>
        <v/>
      </c>
      <c r="P205" s="28" t="str">
        <f aca="false">IF(COUNTA(A205:E205)=0,"",IF(NOT(ISNUMBER(A205)),"Add a date",IF(NOT(ISNUMBER(B205)),"Add P/L (0 if flat)",IF(AND(C205&lt;&gt;"",NOT(ISNUMBER(C205))),"Deposit must be a number",IF(N(Rules!$B$5)&lt;=0,"Set account size on Rules",IF(A205&lt;=MAX(A$8:A204),"Date must be after the rows above","OK"))))))</f>
        <v/>
      </c>
      <c r="Q205" s="28" t="str">
        <f aca="false">IF(P205&lt;&gt;"OK","",COUNTIF(P$8:P205,"OK"))</f>
        <v/>
      </c>
    </row>
    <row r="206" customFormat="false" ht="15" hidden="false" customHeight="false" outlineLevel="0" collapsed="false">
      <c r="A206" s="29"/>
      <c r="B206" s="32"/>
      <c r="C206" s="32"/>
      <c r="D206" s="15"/>
      <c r="E206" s="15"/>
      <c r="F206" s="26" t="str">
        <f aca="false">IF(P206&lt;&gt;"OK","",IF(COUNT(G$8:G205)=0,N(Rules!$B$5),INDEX(G$8:G205,MATCH(9.99E+307,G$8:G205))))</f>
        <v/>
      </c>
      <c r="G206" s="26" t="str">
        <f aca="false">IF(P206&lt;&gt;"OK","",F206+B206+N(C206))</f>
        <v/>
      </c>
      <c r="H206" s="27" t="str">
        <f aca="false">IF(OR(P206&lt;&gt;"OK",N(F206)&lt;=0),"",B206/F206)</f>
        <v/>
      </c>
      <c r="I206" s="28" t="str">
        <f aca="false">IF(OR(H206="",N(Rules!$B$7)=0),"",IF(H206&lt;=-Rules!$B$7,"STOP","OK"))</f>
        <v/>
      </c>
      <c r="J206" s="26" t="str">
        <f aca="false">IF(P206&lt;&gt;"OK","",SUMIFS(B$8:B206,A$8:A206,"&gt;"&amp;(A206-7),P$8:P206,"OK"))</f>
        <v/>
      </c>
      <c r="K206" s="27" t="str">
        <f aca="false">IF(P206&lt;&gt;"OK","",IF(G206-J206-SUMIFS(C$8:C206,A$8:A206,"&gt;"&amp;(A206-7),P$8:P206,"OK")&lt;=0,"",J206/(G206-J206-SUMIFS(C$8:C206,A$8:A206,"&gt;"&amp;(A206-7),P$8:P206,"OK"))))</f>
        <v/>
      </c>
      <c r="L206" s="28" t="str">
        <f aca="false">IF(OR(P206&lt;&gt;"OK",K206="",N(Rules!$B$8)=0),"",IF(K206&lt;=-Rules!$B$8,"STOP","OK"))</f>
        <v/>
      </c>
      <c r="M206" s="26" t="str">
        <f aca="false">IF(P206&lt;&gt;"OK","",MAX(IF(COUNT(M$8:M205)=0,N(Rules!$B$5),INDEX(M$8:M205,MATCH(9.99E+307,M$8:M205)))+N(C206),G206))</f>
        <v/>
      </c>
      <c r="N206" s="27" t="str">
        <f aca="false">IF(P206&lt;&gt;"OK","",IF(N(M206)&lt;=0,"",MAX(0,1-G206/M206)))</f>
        <v/>
      </c>
      <c r="O206" s="33" t="str">
        <f aca="false">IF(P206&lt;&gt;"OK","",IF(OR(N(Rules!$B$11)=0,N(N206)&lt;Rules!$B$11),1,IF(OR(Rules!$B$12="",N(Rules!$B$12)&lt;0,N(Rules!$B$12)&gt;1),1,Rules!$B$12)))</f>
        <v/>
      </c>
      <c r="P206" s="28" t="str">
        <f aca="false">IF(COUNTA(A206:E206)=0,"",IF(NOT(ISNUMBER(A206)),"Add a date",IF(NOT(ISNUMBER(B206)),"Add P/L (0 if flat)",IF(AND(C206&lt;&gt;"",NOT(ISNUMBER(C206))),"Deposit must be a number",IF(N(Rules!$B$5)&lt;=0,"Set account size on Rules",IF(A206&lt;=MAX(A$8:A205),"Date must be after the rows above","OK"))))))</f>
        <v/>
      </c>
      <c r="Q206" s="28" t="str">
        <f aca="false">IF(P206&lt;&gt;"OK","",COUNTIF(P$8:P206,"OK"))</f>
        <v/>
      </c>
    </row>
    <row r="207" customFormat="false" ht="15" hidden="false" customHeight="false" outlineLevel="0" collapsed="false">
      <c r="A207" s="29"/>
      <c r="B207" s="32"/>
      <c r="C207" s="32"/>
      <c r="D207" s="15"/>
      <c r="E207" s="15"/>
      <c r="F207" s="26" t="str">
        <f aca="false">IF(P207&lt;&gt;"OK","",IF(COUNT(G$8:G206)=0,N(Rules!$B$5),INDEX(G$8:G206,MATCH(9.99E+307,G$8:G206))))</f>
        <v/>
      </c>
      <c r="G207" s="26" t="str">
        <f aca="false">IF(P207&lt;&gt;"OK","",F207+B207+N(C207))</f>
        <v/>
      </c>
      <c r="H207" s="27" t="str">
        <f aca="false">IF(OR(P207&lt;&gt;"OK",N(F207)&lt;=0),"",B207/F207)</f>
        <v/>
      </c>
      <c r="I207" s="28" t="str">
        <f aca="false">IF(OR(H207="",N(Rules!$B$7)=0),"",IF(H207&lt;=-Rules!$B$7,"STOP","OK"))</f>
        <v/>
      </c>
      <c r="J207" s="26" t="str">
        <f aca="false">IF(P207&lt;&gt;"OK","",SUMIFS(B$8:B207,A$8:A207,"&gt;"&amp;(A207-7),P$8:P207,"OK"))</f>
        <v/>
      </c>
      <c r="K207" s="27" t="str">
        <f aca="false">IF(P207&lt;&gt;"OK","",IF(G207-J207-SUMIFS(C$8:C207,A$8:A207,"&gt;"&amp;(A207-7),P$8:P207,"OK")&lt;=0,"",J207/(G207-J207-SUMIFS(C$8:C207,A$8:A207,"&gt;"&amp;(A207-7),P$8:P207,"OK"))))</f>
        <v/>
      </c>
      <c r="L207" s="28" t="str">
        <f aca="false">IF(OR(P207&lt;&gt;"OK",K207="",N(Rules!$B$8)=0),"",IF(K207&lt;=-Rules!$B$8,"STOP","OK"))</f>
        <v/>
      </c>
      <c r="M207" s="26" t="str">
        <f aca="false">IF(P207&lt;&gt;"OK","",MAX(IF(COUNT(M$8:M206)=0,N(Rules!$B$5),INDEX(M$8:M206,MATCH(9.99E+307,M$8:M206)))+N(C207),G207))</f>
        <v/>
      </c>
      <c r="N207" s="27" t="str">
        <f aca="false">IF(P207&lt;&gt;"OK","",IF(N(M207)&lt;=0,"",MAX(0,1-G207/M207)))</f>
        <v/>
      </c>
      <c r="O207" s="33" t="str">
        <f aca="false">IF(P207&lt;&gt;"OK","",IF(OR(N(Rules!$B$11)=0,N(N207)&lt;Rules!$B$11),1,IF(OR(Rules!$B$12="",N(Rules!$B$12)&lt;0,N(Rules!$B$12)&gt;1),1,Rules!$B$12)))</f>
        <v/>
      </c>
      <c r="P207" s="28" t="str">
        <f aca="false">IF(COUNTA(A207:E207)=0,"",IF(NOT(ISNUMBER(A207)),"Add a date",IF(NOT(ISNUMBER(B207)),"Add P/L (0 if flat)",IF(AND(C207&lt;&gt;"",NOT(ISNUMBER(C207))),"Deposit must be a number",IF(N(Rules!$B$5)&lt;=0,"Set account size on Rules",IF(A207&lt;=MAX(A$8:A206),"Date must be after the rows above","OK"))))))</f>
        <v/>
      </c>
      <c r="Q207" s="28" t="str">
        <f aca="false">IF(P207&lt;&gt;"OK","",COUNTIF(P$8:P207,"OK"))</f>
        <v/>
      </c>
    </row>
    <row r="208" customFormat="false" ht="15" hidden="false" customHeight="false" outlineLevel="0" collapsed="false">
      <c r="A208" s="29"/>
      <c r="B208" s="32"/>
      <c r="C208" s="32"/>
      <c r="D208" s="15"/>
      <c r="E208" s="15"/>
      <c r="F208" s="26" t="str">
        <f aca="false">IF(P208&lt;&gt;"OK","",IF(COUNT(G$8:G207)=0,N(Rules!$B$5),INDEX(G$8:G207,MATCH(9.99E+307,G$8:G207))))</f>
        <v/>
      </c>
      <c r="G208" s="26" t="str">
        <f aca="false">IF(P208&lt;&gt;"OK","",F208+B208+N(C208))</f>
        <v/>
      </c>
      <c r="H208" s="27" t="str">
        <f aca="false">IF(OR(P208&lt;&gt;"OK",N(F208)&lt;=0),"",B208/F208)</f>
        <v/>
      </c>
      <c r="I208" s="28" t="str">
        <f aca="false">IF(OR(H208="",N(Rules!$B$7)=0),"",IF(H208&lt;=-Rules!$B$7,"STOP","OK"))</f>
        <v/>
      </c>
      <c r="J208" s="26" t="str">
        <f aca="false">IF(P208&lt;&gt;"OK","",SUMIFS(B$8:B208,A$8:A208,"&gt;"&amp;(A208-7),P$8:P208,"OK"))</f>
        <v/>
      </c>
      <c r="K208" s="27" t="str">
        <f aca="false">IF(P208&lt;&gt;"OK","",IF(G208-J208-SUMIFS(C$8:C208,A$8:A208,"&gt;"&amp;(A208-7),P$8:P208,"OK")&lt;=0,"",J208/(G208-J208-SUMIFS(C$8:C208,A$8:A208,"&gt;"&amp;(A208-7),P$8:P208,"OK"))))</f>
        <v/>
      </c>
      <c r="L208" s="28" t="str">
        <f aca="false">IF(OR(P208&lt;&gt;"OK",K208="",N(Rules!$B$8)=0),"",IF(K208&lt;=-Rules!$B$8,"STOP","OK"))</f>
        <v/>
      </c>
      <c r="M208" s="26" t="str">
        <f aca="false">IF(P208&lt;&gt;"OK","",MAX(IF(COUNT(M$8:M207)=0,N(Rules!$B$5),INDEX(M$8:M207,MATCH(9.99E+307,M$8:M207)))+N(C208),G208))</f>
        <v/>
      </c>
      <c r="N208" s="27" t="str">
        <f aca="false">IF(P208&lt;&gt;"OK","",IF(N(M208)&lt;=0,"",MAX(0,1-G208/M208)))</f>
        <v/>
      </c>
      <c r="O208" s="33" t="str">
        <f aca="false">IF(P208&lt;&gt;"OK","",IF(OR(N(Rules!$B$11)=0,N(N208)&lt;Rules!$B$11),1,IF(OR(Rules!$B$12="",N(Rules!$B$12)&lt;0,N(Rules!$B$12)&gt;1),1,Rules!$B$12)))</f>
        <v/>
      </c>
      <c r="P208" s="28" t="str">
        <f aca="false">IF(COUNTA(A208:E208)=0,"",IF(NOT(ISNUMBER(A208)),"Add a date",IF(NOT(ISNUMBER(B208)),"Add P/L (0 if flat)",IF(AND(C208&lt;&gt;"",NOT(ISNUMBER(C208))),"Deposit must be a number",IF(N(Rules!$B$5)&lt;=0,"Set account size on Rules",IF(A208&lt;=MAX(A$8:A207),"Date must be after the rows above","OK"))))))</f>
        <v/>
      </c>
      <c r="Q208" s="28" t="str">
        <f aca="false">IF(P208&lt;&gt;"OK","",COUNTIF(P$8:P208,"OK"))</f>
        <v/>
      </c>
    </row>
    <row r="209" customFormat="false" ht="15" hidden="false" customHeight="false" outlineLevel="0" collapsed="false">
      <c r="A209" s="29"/>
      <c r="B209" s="32"/>
      <c r="C209" s="32"/>
      <c r="D209" s="15"/>
      <c r="E209" s="15"/>
      <c r="F209" s="26" t="str">
        <f aca="false">IF(P209&lt;&gt;"OK","",IF(COUNT(G$8:G208)=0,N(Rules!$B$5),INDEX(G$8:G208,MATCH(9.99E+307,G$8:G208))))</f>
        <v/>
      </c>
      <c r="G209" s="26" t="str">
        <f aca="false">IF(P209&lt;&gt;"OK","",F209+B209+N(C209))</f>
        <v/>
      </c>
      <c r="H209" s="27" t="str">
        <f aca="false">IF(OR(P209&lt;&gt;"OK",N(F209)&lt;=0),"",B209/F209)</f>
        <v/>
      </c>
      <c r="I209" s="28" t="str">
        <f aca="false">IF(OR(H209="",N(Rules!$B$7)=0),"",IF(H209&lt;=-Rules!$B$7,"STOP","OK"))</f>
        <v/>
      </c>
      <c r="J209" s="26" t="str">
        <f aca="false">IF(P209&lt;&gt;"OK","",SUMIFS(B$8:B209,A$8:A209,"&gt;"&amp;(A209-7),P$8:P209,"OK"))</f>
        <v/>
      </c>
      <c r="K209" s="27" t="str">
        <f aca="false">IF(P209&lt;&gt;"OK","",IF(G209-J209-SUMIFS(C$8:C209,A$8:A209,"&gt;"&amp;(A209-7),P$8:P209,"OK")&lt;=0,"",J209/(G209-J209-SUMIFS(C$8:C209,A$8:A209,"&gt;"&amp;(A209-7),P$8:P209,"OK"))))</f>
        <v/>
      </c>
      <c r="L209" s="28" t="str">
        <f aca="false">IF(OR(P209&lt;&gt;"OK",K209="",N(Rules!$B$8)=0),"",IF(K209&lt;=-Rules!$B$8,"STOP","OK"))</f>
        <v/>
      </c>
      <c r="M209" s="26" t="str">
        <f aca="false">IF(P209&lt;&gt;"OK","",MAX(IF(COUNT(M$8:M208)=0,N(Rules!$B$5),INDEX(M$8:M208,MATCH(9.99E+307,M$8:M208)))+N(C209),G209))</f>
        <v/>
      </c>
      <c r="N209" s="27" t="str">
        <f aca="false">IF(P209&lt;&gt;"OK","",IF(N(M209)&lt;=0,"",MAX(0,1-G209/M209)))</f>
        <v/>
      </c>
      <c r="O209" s="33" t="str">
        <f aca="false">IF(P209&lt;&gt;"OK","",IF(OR(N(Rules!$B$11)=0,N(N209)&lt;Rules!$B$11),1,IF(OR(Rules!$B$12="",N(Rules!$B$12)&lt;0,N(Rules!$B$12)&gt;1),1,Rules!$B$12)))</f>
        <v/>
      </c>
      <c r="P209" s="28" t="str">
        <f aca="false">IF(COUNTA(A209:E209)=0,"",IF(NOT(ISNUMBER(A209)),"Add a date",IF(NOT(ISNUMBER(B209)),"Add P/L (0 if flat)",IF(AND(C209&lt;&gt;"",NOT(ISNUMBER(C209))),"Deposit must be a number",IF(N(Rules!$B$5)&lt;=0,"Set account size on Rules",IF(A209&lt;=MAX(A$8:A208),"Date must be after the rows above","OK"))))))</f>
        <v/>
      </c>
      <c r="Q209" s="28" t="str">
        <f aca="false">IF(P209&lt;&gt;"OK","",COUNTIF(P$8:P209,"OK"))</f>
        <v/>
      </c>
    </row>
    <row r="210" customFormat="false" ht="15" hidden="false" customHeight="false" outlineLevel="0" collapsed="false">
      <c r="A210" s="29"/>
      <c r="B210" s="32"/>
      <c r="C210" s="32"/>
      <c r="D210" s="15"/>
      <c r="E210" s="15"/>
      <c r="F210" s="26" t="str">
        <f aca="false">IF(P210&lt;&gt;"OK","",IF(COUNT(G$8:G209)=0,N(Rules!$B$5),INDEX(G$8:G209,MATCH(9.99E+307,G$8:G209))))</f>
        <v/>
      </c>
      <c r="G210" s="26" t="str">
        <f aca="false">IF(P210&lt;&gt;"OK","",F210+B210+N(C210))</f>
        <v/>
      </c>
      <c r="H210" s="27" t="str">
        <f aca="false">IF(OR(P210&lt;&gt;"OK",N(F210)&lt;=0),"",B210/F210)</f>
        <v/>
      </c>
      <c r="I210" s="28" t="str">
        <f aca="false">IF(OR(H210="",N(Rules!$B$7)=0),"",IF(H210&lt;=-Rules!$B$7,"STOP","OK"))</f>
        <v/>
      </c>
      <c r="J210" s="26" t="str">
        <f aca="false">IF(P210&lt;&gt;"OK","",SUMIFS(B$8:B210,A$8:A210,"&gt;"&amp;(A210-7),P$8:P210,"OK"))</f>
        <v/>
      </c>
      <c r="K210" s="27" t="str">
        <f aca="false">IF(P210&lt;&gt;"OK","",IF(G210-J210-SUMIFS(C$8:C210,A$8:A210,"&gt;"&amp;(A210-7),P$8:P210,"OK")&lt;=0,"",J210/(G210-J210-SUMIFS(C$8:C210,A$8:A210,"&gt;"&amp;(A210-7),P$8:P210,"OK"))))</f>
        <v/>
      </c>
      <c r="L210" s="28" t="str">
        <f aca="false">IF(OR(P210&lt;&gt;"OK",K210="",N(Rules!$B$8)=0),"",IF(K210&lt;=-Rules!$B$8,"STOP","OK"))</f>
        <v/>
      </c>
      <c r="M210" s="26" t="str">
        <f aca="false">IF(P210&lt;&gt;"OK","",MAX(IF(COUNT(M$8:M209)=0,N(Rules!$B$5),INDEX(M$8:M209,MATCH(9.99E+307,M$8:M209)))+N(C210),G210))</f>
        <v/>
      </c>
      <c r="N210" s="27" t="str">
        <f aca="false">IF(P210&lt;&gt;"OK","",IF(N(M210)&lt;=0,"",MAX(0,1-G210/M210)))</f>
        <v/>
      </c>
      <c r="O210" s="33" t="str">
        <f aca="false">IF(P210&lt;&gt;"OK","",IF(OR(N(Rules!$B$11)=0,N(N210)&lt;Rules!$B$11),1,IF(OR(Rules!$B$12="",N(Rules!$B$12)&lt;0,N(Rules!$B$12)&gt;1),1,Rules!$B$12)))</f>
        <v/>
      </c>
      <c r="P210" s="28" t="str">
        <f aca="false">IF(COUNTA(A210:E210)=0,"",IF(NOT(ISNUMBER(A210)),"Add a date",IF(NOT(ISNUMBER(B210)),"Add P/L (0 if flat)",IF(AND(C210&lt;&gt;"",NOT(ISNUMBER(C210))),"Deposit must be a number",IF(N(Rules!$B$5)&lt;=0,"Set account size on Rules",IF(A210&lt;=MAX(A$8:A209),"Date must be after the rows above","OK"))))))</f>
        <v/>
      </c>
      <c r="Q210" s="28" t="str">
        <f aca="false">IF(P210&lt;&gt;"OK","",COUNTIF(P$8:P210,"OK"))</f>
        <v/>
      </c>
    </row>
    <row r="211" customFormat="false" ht="15" hidden="false" customHeight="false" outlineLevel="0" collapsed="false">
      <c r="A211" s="29"/>
      <c r="B211" s="32"/>
      <c r="C211" s="32"/>
      <c r="D211" s="15"/>
      <c r="E211" s="15"/>
      <c r="F211" s="26" t="str">
        <f aca="false">IF(P211&lt;&gt;"OK","",IF(COUNT(G$8:G210)=0,N(Rules!$B$5),INDEX(G$8:G210,MATCH(9.99E+307,G$8:G210))))</f>
        <v/>
      </c>
      <c r="G211" s="26" t="str">
        <f aca="false">IF(P211&lt;&gt;"OK","",F211+B211+N(C211))</f>
        <v/>
      </c>
      <c r="H211" s="27" t="str">
        <f aca="false">IF(OR(P211&lt;&gt;"OK",N(F211)&lt;=0),"",B211/F211)</f>
        <v/>
      </c>
      <c r="I211" s="28" t="str">
        <f aca="false">IF(OR(H211="",N(Rules!$B$7)=0),"",IF(H211&lt;=-Rules!$B$7,"STOP","OK"))</f>
        <v/>
      </c>
      <c r="J211" s="26" t="str">
        <f aca="false">IF(P211&lt;&gt;"OK","",SUMIFS(B$8:B211,A$8:A211,"&gt;"&amp;(A211-7),P$8:P211,"OK"))</f>
        <v/>
      </c>
      <c r="K211" s="27" t="str">
        <f aca="false">IF(P211&lt;&gt;"OK","",IF(G211-J211-SUMIFS(C$8:C211,A$8:A211,"&gt;"&amp;(A211-7),P$8:P211,"OK")&lt;=0,"",J211/(G211-J211-SUMIFS(C$8:C211,A$8:A211,"&gt;"&amp;(A211-7),P$8:P211,"OK"))))</f>
        <v/>
      </c>
      <c r="L211" s="28" t="str">
        <f aca="false">IF(OR(P211&lt;&gt;"OK",K211="",N(Rules!$B$8)=0),"",IF(K211&lt;=-Rules!$B$8,"STOP","OK"))</f>
        <v/>
      </c>
      <c r="M211" s="26" t="str">
        <f aca="false">IF(P211&lt;&gt;"OK","",MAX(IF(COUNT(M$8:M210)=0,N(Rules!$B$5),INDEX(M$8:M210,MATCH(9.99E+307,M$8:M210)))+N(C211),G211))</f>
        <v/>
      </c>
      <c r="N211" s="27" t="str">
        <f aca="false">IF(P211&lt;&gt;"OK","",IF(N(M211)&lt;=0,"",MAX(0,1-G211/M211)))</f>
        <v/>
      </c>
      <c r="O211" s="33" t="str">
        <f aca="false">IF(P211&lt;&gt;"OK","",IF(OR(N(Rules!$B$11)=0,N(N211)&lt;Rules!$B$11),1,IF(OR(Rules!$B$12="",N(Rules!$B$12)&lt;0,N(Rules!$B$12)&gt;1),1,Rules!$B$12)))</f>
        <v/>
      </c>
      <c r="P211" s="28" t="str">
        <f aca="false">IF(COUNTA(A211:E211)=0,"",IF(NOT(ISNUMBER(A211)),"Add a date",IF(NOT(ISNUMBER(B211)),"Add P/L (0 if flat)",IF(AND(C211&lt;&gt;"",NOT(ISNUMBER(C211))),"Deposit must be a number",IF(N(Rules!$B$5)&lt;=0,"Set account size on Rules",IF(A211&lt;=MAX(A$8:A210),"Date must be after the rows above","OK"))))))</f>
        <v/>
      </c>
      <c r="Q211" s="28" t="str">
        <f aca="false">IF(P211&lt;&gt;"OK","",COUNTIF(P$8:P211,"OK"))</f>
        <v/>
      </c>
    </row>
    <row r="212" customFormat="false" ht="15" hidden="false" customHeight="false" outlineLevel="0" collapsed="false">
      <c r="A212" s="29"/>
      <c r="B212" s="32"/>
      <c r="C212" s="32"/>
      <c r="D212" s="15"/>
      <c r="E212" s="15"/>
      <c r="F212" s="26" t="str">
        <f aca="false">IF(P212&lt;&gt;"OK","",IF(COUNT(G$8:G211)=0,N(Rules!$B$5),INDEX(G$8:G211,MATCH(9.99E+307,G$8:G211))))</f>
        <v/>
      </c>
      <c r="G212" s="26" t="str">
        <f aca="false">IF(P212&lt;&gt;"OK","",F212+B212+N(C212))</f>
        <v/>
      </c>
      <c r="H212" s="27" t="str">
        <f aca="false">IF(OR(P212&lt;&gt;"OK",N(F212)&lt;=0),"",B212/F212)</f>
        <v/>
      </c>
      <c r="I212" s="28" t="str">
        <f aca="false">IF(OR(H212="",N(Rules!$B$7)=0),"",IF(H212&lt;=-Rules!$B$7,"STOP","OK"))</f>
        <v/>
      </c>
      <c r="J212" s="26" t="str">
        <f aca="false">IF(P212&lt;&gt;"OK","",SUMIFS(B$8:B212,A$8:A212,"&gt;"&amp;(A212-7),P$8:P212,"OK"))</f>
        <v/>
      </c>
      <c r="K212" s="27" t="str">
        <f aca="false">IF(P212&lt;&gt;"OK","",IF(G212-J212-SUMIFS(C$8:C212,A$8:A212,"&gt;"&amp;(A212-7),P$8:P212,"OK")&lt;=0,"",J212/(G212-J212-SUMIFS(C$8:C212,A$8:A212,"&gt;"&amp;(A212-7),P$8:P212,"OK"))))</f>
        <v/>
      </c>
      <c r="L212" s="28" t="str">
        <f aca="false">IF(OR(P212&lt;&gt;"OK",K212="",N(Rules!$B$8)=0),"",IF(K212&lt;=-Rules!$B$8,"STOP","OK"))</f>
        <v/>
      </c>
      <c r="M212" s="26" t="str">
        <f aca="false">IF(P212&lt;&gt;"OK","",MAX(IF(COUNT(M$8:M211)=0,N(Rules!$B$5),INDEX(M$8:M211,MATCH(9.99E+307,M$8:M211)))+N(C212),G212))</f>
        <v/>
      </c>
      <c r="N212" s="27" t="str">
        <f aca="false">IF(P212&lt;&gt;"OK","",IF(N(M212)&lt;=0,"",MAX(0,1-G212/M212)))</f>
        <v/>
      </c>
      <c r="O212" s="33" t="str">
        <f aca="false">IF(P212&lt;&gt;"OK","",IF(OR(N(Rules!$B$11)=0,N(N212)&lt;Rules!$B$11),1,IF(OR(Rules!$B$12="",N(Rules!$B$12)&lt;0,N(Rules!$B$12)&gt;1),1,Rules!$B$12)))</f>
        <v/>
      </c>
      <c r="P212" s="28" t="str">
        <f aca="false">IF(COUNTA(A212:E212)=0,"",IF(NOT(ISNUMBER(A212)),"Add a date",IF(NOT(ISNUMBER(B212)),"Add P/L (0 if flat)",IF(AND(C212&lt;&gt;"",NOT(ISNUMBER(C212))),"Deposit must be a number",IF(N(Rules!$B$5)&lt;=0,"Set account size on Rules",IF(A212&lt;=MAX(A$8:A211),"Date must be after the rows above","OK"))))))</f>
        <v/>
      </c>
      <c r="Q212" s="28" t="str">
        <f aca="false">IF(P212&lt;&gt;"OK","",COUNTIF(P$8:P212,"OK"))</f>
        <v/>
      </c>
    </row>
    <row r="213" customFormat="false" ht="15" hidden="false" customHeight="false" outlineLevel="0" collapsed="false">
      <c r="A213" s="29"/>
      <c r="B213" s="32"/>
      <c r="C213" s="32"/>
      <c r="D213" s="15"/>
      <c r="E213" s="15"/>
      <c r="F213" s="26" t="str">
        <f aca="false">IF(P213&lt;&gt;"OK","",IF(COUNT(G$8:G212)=0,N(Rules!$B$5),INDEX(G$8:G212,MATCH(9.99E+307,G$8:G212))))</f>
        <v/>
      </c>
      <c r="G213" s="26" t="str">
        <f aca="false">IF(P213&lt;&gt;"OK","",F213+B213+N(C213))</f>
        <v/>
      </c>
      <c r="H213" s="27" t="str">
        <f aca="false">IF(OR(P213&lt;&gt;"OK",N(F213)&lt;=0),"",B213/F213)</f>
        <v/>
      </c>
      <c r="I213" s="28" t="str">
        <f aca="false">IF(OR(H213="",N(Rules!$B$7)=0),"",IF(H213&lt;=-Rules!$B$7,"STOP","OK"))</f>
        <v/>
      </c>
      <c r="J213" s="26" t="str">
        <f aca="false">IF(P213&lt;&gt;"OK","",SUMIFS(B$8:B213,A$8:A213,"&gt;"&amp;(A213-7),P$8:P213,"OK"))</f>
        <v/>
      </c>
      <c r="K213" s="27" t="str">
        <f aca="false">IF(P213&lt;&gt;"OK","",IF(G213-J213-SUMIFS(C$8:C213,A$8:A213,"&gt;"&amp;(A213-7),P$8:P213,"OK")&lt;=0,"",J213/(G213-J213-SUMIFS(C$8:C213,A$8:A213,"&gt;"&amp;(A213-7),P$8:P213,"OK"))))</f>
        <v/>
      </c>
      <c r="L213" s="28" t="str">
        <f aca="false">IF(OR(P213&lt;&gt;"OK",K213="",N(Rules!$B$8)=0),"",IF(K213&lt;=-Rules!$B$8,"STOP","OK"))</f>
        <v/>
      </c>
      <c r="M213" s="26" t="str">
        <f aca="false">IF(P213&lt;&gt;"OK","",MAX(IF(COUNT(M$8:M212)=0,N(Rules!$B$5),INDEX(M$8:M212,MATCH(9.99E+307,M$8:M212)))+N(C213),G213))</f>
        <v/>
      </c>
      <c r="N213" s="27" t="str">
        <f aca="false">IF(P213&lt;&gt;"OK","",IF(N(M213)&lt;=0,"",MAX(0,1-G213/M213)))</f>
        <v/>
      </c>
      <c r="O213" s="33" t="str">
        <f aca="false">IF(P213&lt;&gt;"OK","",IF(OR(N(Rules!$B$11)=0,N(N213)&lt;Rules!$B$11),1,IF(OR(Rules!$B$12="",N(Rules!$B$12)&lt;0,N(Rules!$B$12)&gt;1),1,Rules!$B$12)))</f>
        <v/>
      </c>
      <c r="P213" s="28" t="str">
        <f aca="false">IF(COUNTA(A213:E213)=0,"",IF(NOT(ISNUMBER(A213)),"Add a date",IF(NOT(ISNUMBER(B213)),"Add P/L (0 if flat)",IF(AND(C213&lt;&gt;"",NOT(ISNUMBER(C213))),"Deposit must be a number",IF(N(Rules!$B$5)&lt;=0,"Set account size on Rules",IF(A213&lt;=MAX(A$8:A212),"Date must be after the rows above","OK"))))))</f>
        <v/>
      </c>
      <c r="Q213" s="28" t="str">
        <f aca="false">IF(P213&lt;&gt;"OK","",COUNTIF(P$8:P213,"OK"))</f>
        <v/>
      </c>
    </row>
    <row r="214" customFormat="false" ht="15" hidden="false" customHeight="false" outlineLevel="0" collapsed="false">
      <c r="A214" s="29"/>
      <c r="B214" s="32"/>
      <c r="C214" s="32"/>
      <c r="D214" s="15"/>
      <c r="E214" s="15"/>
      <c r="F214" s="26" t="str">
        <f aca="false">IF(P214&lt;&gt;"OK","",IF(COUNT(G$8:G213)=0,N(Rules!$B$5),INDEX(G$8:G213,MATCH(9.99E+307,G$8:G213))))</f>
        <v/>
      </c>
      <c r="G214" s="26" t="str">
        <f aca="false">IF(P214&lt;&gt;"OK","",F214+B214+N(C214))</f>
        <v/>
      </c>
      <c r="H214" s="27" t="str">
        <f aca="false">IF(OR(P214&lt;&gt;"OK",N(F214)&lt;=0),"",B214/F214)</f>
        <v/>
      </c>
      <c r="I214" s="28" t="str">
        <f aca="false">IF(OR(H214="",N(Rules!$B$7)=0),"",IF(H214&lt;=-Rules!$B$7,"STOP","OK"))</f>
        <v/>
      </c>
      <c r="J214" s="26" t="str">
        <f aca="false">IF(P214&lt;&gt;"OK","",SUMIFS(B$8:B214,A$8:A214,"&gt;"&amp;(A214-7),P$8:P214,"OK"))</f>
        <v/>
      </c>
      <c r="K214" s="27" t="str">
        <f aca="false">IF(P214&lt;&gt;"OK","",IF(G214-J214-SUMIFS(C$8:C214,A$8:A214,"&gt;"&amp;(A214-7),P$8:P214,"OK")&lt;=0,"",J214/(G214-J214-SUMIFS(C$8:C214,A$8:A214,"&gt;"&amp;(A214-7),P$8:P214,"OK"))))</f>
        <v/>
      </c>
      <c r="L214" s="28" t="str">
        <f aca="false">IF(OR(P214&lt;&gt;"OK",K214="",N(Rules!$B$8)=0),"",IF(K214&lt;=-Rules!$B$8,"STOP","OK"))</f>
        <v/>
      </c>
      <c r="M214" s="26" t="str">
        <f aca="false">IF(P214&lt;&gt;"OK","",MAX(IF(COUNT(M$8:M213)=0,N(Rules!$B$5),INDEX(M$8:M213,MATCH(9.99E+307,M$8:M213)))+N(C214),G214))</f>
        <v/>
      </c>
      <c r="N214" s="27" t="str">
        <f aca="false">IF(P214&lt;&gt;"OK","",IF(N(M214)&lt;=0,"",MAX(0,1-G214/M214)))</f>
        <v/>
      </c>
      <c r="O214" s="33" t="str">
        <f aca="false">IF(P214&lt;&gt;"OK","",IF(OR(N(Rules!$B$11)=0,N(N214)&lt;Rules!$B$11),1,IF(OR(Rules!$B$12="",N(Rules!$B$12)&lt;0,N(Rules!$B$12)&gt;1),1,Rules!$B$12)))</f>
        <v/>
      </c>
      <c r="P214" s="28" t="str">
        <f aca="false">IF(COUNTA(A214:E214)=0,"",IF(NOT(ISNUMBER(A214)),"Add a date",IF(NOT(ISNUMBER(B214)),"Add P/L (0 if flat)",IF(AND(C214&lt;&gt;"",NOT(ISNUMBER(C214))),"Deposit must be a number",IF(N(Rules!$B$5)&lt;=0,"Set account size on Rules",IF(A214&lt;=MAX(A$8:A213),"Date must be after the rows above","OK"))))))</f>
        <v/>
      </c>
      <c r="Q214" s="28" t="str">
        <f aca="false">IF(P214&lt;&gt;"OK","",COUNTIF(P$8:P214,"OK"))</f>
        <v/>
      </c>
    </row>
    <row r="215" customFormat="false" ht="15" hidden="false" customHeight="false" outlineLevel="0" collapsed="false">
      <c r="A215" s="29"/>
      <c r="B215" s="32"/>
      <c r="C215" s="32"/>
      <c r="D215" s="15"/>
      <c r="E215" s="15"/>
      <c r="F215" s="26" t="str">
        <f aca="false">IF(P215&lt;&gt;"OK","",IF(COUNT(G$8:G214)=0,N(Rules!$B$5),INDEX(G$8:G214,MATCH(9.99E+307,G$8:G214))))</f>
        <v/>
      </c>
      <c r="G215" s="26" t="str">
        <f aca="false">IF(P215&lt;&gt;"OK","",F215+B215+N(C215))</f>
        <v/>
      </c>
      <c r="H215" s="27" t="str">
        <f aca="false">IF(OR(P215&lt;&gt;"OK",N(F215)&lt;=0),"",B215/F215)</f>
        <v/>
      </c>
      <c r="I215" s="28" t="str">
        <f aca="false">IF(OR(H215="",N(Rules!$B$7)=0),"",IF(H215&lt;=-Rules!$B$7,"STOP","OK"))</f>
        <v/>
      </c>
      <c r="J215" s="26" t="str">
        <f aca="false">IF(P215&lt;&gt;"OK","",SUMIFS(B$8:B215,A$8:A215,"&gt;"&amp;(A215-7),P$8:P215,"OK"))</f>
        <v/>
      </c>
      <c r="K215" s="27" t="str">
        <f aca="false">IF(P215&lt;&gt;"OK","",IF(G215-J215-SUMIFS(C$8:C215,A$8:A215,"&gt;"&amp;(A215-7),P$8:P215,"OK")&lt;=0,"",J215/(G215-J215-SUMIFS(C$8:C215,A$8:A215,"&gt;"&amp;(A215-7),P$8:P215,"OK"))))</f>
        <v/>
      </c>
      <c r="L215" s="28" t="str">
        <f aca="false">IF(OR(P215&lt;&gt;"OK",K215="",N(Rules!$B$8)=0),"",IF(K215&lt;=-Rules!$B$8,"STOP","OK"))</f>
        <v/>
      </c>
      <c r="M215" s="26" t="str">
        <f aca="false">IF(P215&lt;&gt;"OK","",MAX(IF(COUNT(M$8:M214)=0,N(Rules!$B$5),INDEX(M$8:M214,MATCH(9.99E+307,M$8:M214)))+N(C215),G215))</f>
        <v/>
      </c>
      <c r="N215" s="27" t="str">
        <f aca="false">IF(P215&lt;&gt;"OK","",IF(N(M215)&lt;=0,"",MAX(0,1-G215/M215)))</f>
        <v/>
      </c>
      <c r="O215" s="33" t="str">
        <f aca="false">IF(P215&lt;&gt;"OK","",IF(OR(N(Rules!$B$11)=0,N(N215)&lt;Rules!$B$11),1,IF(OR(Rules!$B$12="",N(Rules!$B$12)&lt;0,N(Rules!$B$12)&gt;1),1,Rules!$B$12)))</f>
        <v/>
      </c>
      <c r="P215" s="28" t="str">
        <f aca="false">IF(COUNTA(A215:E215)=0,"",IF(NOT(ISNUMBER(A215)),"Add a date",IF(NOT(ISNUMBER(B215)),"Add P/L (0 if flat)",IF(AND(C215&lt;&gt;"",NOT(ISNUMBER(C215))),"Deposit must be a number",IF(N(Rules!$B$5)&lt;=0,"Set account size on Rules",IF(A215&lt;=MAX(A$8:A214),"Date must be after the rows above","OK"))))))</f>
        <v/>
      </c>
      <c r="Q215" s="28" t="str">
        <f aca="false">IF(P215&lt;&gt;"OK","",COUNTIF(P$8:P215,"OK"))</f>
        <v/>
      </c>
    </row>
    <row r="216" customFormat="false" ht="15" hidden="false" customHeight="false" outlineLevel="0" collapsed="false">
      <c r="A216" s="29"/>
      <c r="B216" s="32"/>
      <c r="C216" s="32"/>
      <c r="D216" s="15"/>
      <c r="E216" s="15"/>
      <c r="F216" s="26" t="str">
        <f aca="false">IF(P216&lt;&gt;"OK","",IF(COUNT(G$8:G215)=0,N(Rules!$B$5),INDEX(G$8:G215,MATCH(9.99E+307,G$8:G215))))</f>
        <v/>
      </c>
      <c r="G216" s="26" t="str">
        <f aca="false">IF(P216&lt;&gt;"OK","",F216+B216+N(C216))</f>
        <v/>
      </c>
      <c r="H216" s="27" t="str">
        <f aca="false">IF(OR(P216&lt;&gt;"OK",N(F216)&lt;=0),"",B216/F216)</f>
        <v/>
      </c>
      <c r="I216" s="28" t="str">
        <f aca="false">IF(OR(H216="",N(Rules!$B$7)=0),"",IF(H216&lt;=-Rules!$B$7,"STOP","OK"))</f>
        <v/>
      </c>
      <c r="J216" s="26" t="str">
        <f aca="false">IF(P216&lt;&gt;"OK","",SUMIFS(B$8:B216,A$8:A216,"&gt;"&amp;(A216-7),P$8:P216,"OK"))</f>
        <v/>
      </c>
      <c r="K216" s="27" t="str">
        <f aca="false">IF(P216&lt;&gt;"OK","",IF(G216-J216-SUMIFS(C$8:C216,A$8:A216,"&gt;"&amp;(A216-7),P$8:P216,"OK")&lt;=0,"",J216/(G216-J216-SUMIFS(C$8:C216,A$8:A216,"&gt;"&amp;(A216-7),P$8:P216,"OK"))))</f>
        <v/>
      </c>
      <c r="L216" s="28" t="str">
        <f aca="false">IF(OR(P216&lt;&gt;"OK",K216="",N(Rules!$B$8)=0),"",IF(K216&lt;=-Rules!$B$8,"STOP","OK"))</f>
        <v/>
      </c>
      <c r="M216" s="26" t="str">
        <f aca="false">IF(P216&lt;&gt;"OK","",MAX(IF(COUNT(M$8:M215)=0,N(Rules!$B$5),INDEX(M$8:M215,MATCH(9.99E+307,M$8:M215)))+N(C216),G216))</f>
        <v/>
      </c>
      <c r="N216" s="27" t="str">
        <f aca="false">IF(P216&lt;&gt;"OK","",IF(N(M216)&lt;=0,"",MAX(0,1-G216/M216)))</f>
        <v/>
      </c>
      <c r="O216" s="33" t="str">
        <f aca="false">IF(P216&lt;&gt;"OK","",IF(OR(N(Rules!$B$11)=0,N(N216)&lt;Rules!$B$11),1,IF(OR(Rules!$B$12="",N(Rules!$B$12)&lt;0,N(Rules!$B$12)&gt;1),1,Rules!$B$12)))</f>
        <v/>
      </c>
      <c r="P216" s="28" t="str">
        <f aca="false">IF(COUNTA(A216:E216)=0,"",IF(NOT(ISNUMBER(A216)),"Add a date",IF(NOT(ISNUMBER(B216)),"Add P/L (0 if flat)",IF(AND(C216&lt;&gt;"",NOT(ISNUMBER(C216))),"Deposit must be a number",IF(N(Rules!$B$5)&lt;=0,"Set account size on Rules",IF(A216&lt;=MAX(A$8:A215),"Date must be after the rows above","OK"))))))</f>
        <v/>
      </c>
      <c r="Q216" s="28" t="str">
        <f aca="false">IF(P216&lt;&gt;"OK","",COUNTIF(P$8:P216,"OK"))</f>
        <v/>
      </c>
    </row>
    <row r="217" customFormat="false" ht="15" hidden="false" customHeight="false" outlineLevel="0" collapsed="false">
      <c r="A217" s="29"/>
      <c r="B217" s="32"/>
      <c r="C217" s="32"/>
      <c r="D217" s="15"/>
      <c r="E217" s="15"/>
      <c r="F217" s="26" t="str">
        <f aca="false">IF(P217&lt;&gt;"OK","",IF(COUNT(G$8:G216)=0,N(Rules!$B$5),INDEX(G$8:G216,MATCH(9.99E+307,G$8:G216))))</f>
        <v/>
      </c>
      <c r="G217" s="26" t="str">
        <f aca="false">IF(P217&lt;&gt;"OK","",F217+B217+N(C217))</f>
        <v/>
      </c>
      <c r="H217" s="27" t="str">
        <f aca="false">IF(OR(P217&lt;&gt;"OK",N(F217)&lt;=0),"",B217/F217)</f>
        <v/>
      </c>
      <c r="I217" s="28" t="str">
        <f aca="false">IF(OR(H217="",N(Rules!$B$7)=0),"",IF(H217&lt;=-Rules!$B$7,"STOP","OK"))</f>
        <v/>
      </c>
      <c r="J217" s="26" t="str">
        <f aca="false">IF(P217&lt;&gt;"OK","",SUMIFS(B$8:B217,A$8:A217,"&gt;"&amp;(A217-7),P$8:P217,"OK"))</f>
        <v/>
      </c>
      <c r="K217" s="27" t="str">
        <f aca="false">IF(P217&lt;&gt;"OK","",IF(G217-J217-SUMIFS(C$8:C217,A$8:A217,"&gt;"&amp;(A217-7),P$8:P217,"OK")&lt;=0,"",J217/(G217-J217-SUMIFS(C$8:C217,A$8:A217,"&gt;"&amp;(A217-7),P$8:P217,"OK"))))</f>
        <v/>
      </c>
      <c r="L217" s="28" t="str">
        <f aca="false">IF(OR(P217&lt;&gt;"OK",K217="",N(Rules!$B$8)=0),"",IF(K217&lt;=-Rules!$B$8,"STOP","OK"))</f>
        <v/>
      </c>
      <c r="M217" s="26" t="str">
        <f aca="false">IF(P217&lt;&gt;"OK","",MAX(IF(COUNT(M$8:M216)=0,N(Rules!$B$5),INDEX(M$8:M216,MATCH(9.99E+307,M$8:M216)))+N(C217),G217))</f>
        <v/>
      </c>
      <c r="N217" s="27" t="str">
        <f aca="false">IF(P217&lt;&gt;"OK","",IF(N(M217)&lt;=0,"",MAX(0,1-G217/M217)))</f>
        <v/>
      </c>
      <c r="O217" s="33" t="str">
        <f aca="false">IF(P217&lt;&gt;"OK","",IF(OR(N(Rules!$B$11)=0,N(N217)&lt;Rules!$B$11),1,IF(OR(Rules!$B$12="",N(Rules!$B$12)&lt;0,N(Rules!$B$12)&gt;1),1,Rules!$B$12)))</f>
        <v/>
      </c>
      <c r="P217" s="28" t="str">
        <f aca="false">IF(COUNTA(A217:E217)=0,"",IF(NOT(ISNUMBER(A217)),"Add a date",IF(NOT(ISNUMBER(B217)),"Add P/L (0 if flat)",IF(AND(C217&lt;&gt;"",NOT(ISNUMBER(C217))),"Deposit must be a number",IF(N(Rules!$B$5)&lt;=0,"Set account size on Rules",IF(A217&lt;=MAX(A$8:A216),"Date must be after the rows above","OK"))))))</f>
        <v/>
      </c>
      <c r="Q217" s="28" t="str">
        <f aca="false">IF(P217&lt;&gt;"OK","",COUNTIF(P$8:P217,"OK"))</f>
        <v/>
      </c>
    </row>
    <row r="218" customFormat="false" ht="15" hidden="false" customHeight="false" outlineLevel="0" collapsed="false">
      <c r="A218" s="29"/>
      <c r="B218" s="32"/>
      <c r="C218" s="32"/>
      <c r="D218" s="15"/>
      <c r="E218" s="15"/>
      <c r="F218" s="26" t="str">
        <f aca="false">IF(P218&lt;&gt;"OK","",IF(COUNT(G$8:G217)=0,N(Rules!$B$5),INDEX(G$8:G217,MATCH(9.99E+307,G$8:G217))))</f>
        <v/>
      </c>
      <c r="G218" s="26" t="str">
        <f aca="false">IF(P218&lt;&gt;"OK","",F218+B218+N(C218))</f>
        <v/>
      </c>
      <c r="H218" s="27" t="str">
        <f aca="false">IF(OR(P218&lt;&gt;"OK",N(F218)&lt;=0),"",B218/F218)</f>
        <v/>
      </c>
      <c r="I218" s="28" t="str">
        <f aca="false">IF(OR(H218="",N(Rules!$B$7)=0),"",IF(H218&lt;=-Rules!$B$7,"STOP","OK"))</f>
        <v/>
      </c>
      <c r="J218" s="26" t="str">
        <f aca="false">IF(P218&lt;&gt;"OK","",SUMIFS(B$8:B218,A$8:A218,"&gt;"&amp;(A218-7),P$8:P218,"OK"))</f>
        <v/>
      </c>
      <c r="K218" s="27" t="str">
        <f aca="false">IF(P218&lt;&gt;"OK","",IF(G218-J218-SUMIFS(C$8:C218,A$8:A218,"&gt;"&amp;(A218-7),P$8:P218,"OK")&lt;=0,"",J218/(G218-J218-SUMIFS(C$8:C218,A$8:A218,"&gt;"&amp;(A218-7),P$8:P218,"OK"))))</f>
        <v/>
      </c>
      <c r="L218" s="28" t="str">
        <f aca="false">IF(OR(P218&lt;&gt;"OK",K218="",N(Rules!$B$8)=0),"",IF(K218&lt;=-Rules!$B$8,"STOP","OK"))</f>
        <v/>
      </c>
      <c r="M218" s="26" t="str">
        <f aca="false">IF(P218&lt;&gt;"OK","",MAX(IF(COUNT(M$8:M217)=0,N(Rules!$B$5),INDEX(M$8:M217,MATCH(9.99E+307,M$8:M217)))+N(C218),G218))</f>
        <v/>
      </c>
      <c r="N218" s="27" t="str">
        <f aca="false">IF(P218&lt;&gt;"OK","",IF(N(M218)&lt;=0,"",MAX(0,1-G218/M218)))</f>
        <v/>
      </c>
      <c r="O218" s="33" t="str">
        <f aca="false">IF(P218&lt;&gt;"OK","",IF(OR(N(Rules!$B$11)=0,N(N218)&lt;Rules!$B$11),1,IF(OR(Rules!$B$12="",N(Rules!$B$12)&lt;0,N(Rules!$B$12)&gt;1),1,Rules!$B$12)))</f>
        <v/>
      </c>
      <c r="P218" s="28" t="str">
        <f aca="false">IF(COUNTA(A218:E218)=0,"",IF(NOT(ISNUMBER(A218)),"Add a date",IF(NOT(ISNUMBER(B218)),"Add P/L (0 if flat)",IF(AND(C218&lt;&gt;"",NOT(ISNUMBER(C218))),"Deposit must be a number",IF(N(Rules!$B$5)&lt;=0,"Set account size on Rules",IF(A218&lt;=MAX(A$8:A217),"Date must be after the rows above","OK"))))))</f>
        <v/>
      </c>
      <c r="Q218" s="28" t="str">
        <f aca="false">IF(P218&lt;&gt;"OK","",COUNTIF(P$8:P218,"OK"))</f>
        <v/>
      </c>
    </row>
    <row r="219" customFormat="false" ht="15" hidden="false" customHeight="false" outlineLevel="0" collapsed="false">
      <c r="A219" s="29"/>
      <c r="B219" s="32"/>
      <c r="C219" s="32"/>
      <c r="D219" s="15"/>
      <c r="E219" s="15"/>
      <c r="F219" s="26" t="str">
        <f aca="false">IF(P219&lt;&gt;"OK","",IF(COUNT(G$8:G218)=0,N(Rules!$B$5),INDEX(G$8:G218,MATCH(9.99E+307,G$8:G218))))</f>
        <v/>
      </c>
      <c r="G219" s="26" t="str">
        <f aca="false">IF(P219&lt;&gt;"OK","",F219+B219+N(C219))</f>
        <v/>
      </c>
      <c r="H219" s="27" t="str">
        <f aca="false">IF(OR(P219&lt;&gt;"OK",N(F219)&lt;=0),"",B219/F219)</f>
        <v/>
      </c>
      <c r="I219" s="28" t="str">
        <f aca="false">IF(OR(H219="",N(Rules!$B$7)=0),"",IF(H219&lt;=-Rules!$B$7,"STOP","OK"))</f>
        <v/>
      </c>
      <c r="J219" s="26" t="str">
        <f aca="false">IF(P219&lt;&gt;"OK","",SUMIFS(B$8:B219,A$8:A219,"&gt;"&amp;(A219-7),P$8:P219,"OK"))</f>
        <v/>
      </c>
      <c r="K219" s="27" t="str">
        <f aca="false">IF(P219&lt;&gt;"OK","",IF(G219-J219-SUMIFS(C$8:C219,A$8:A219,"&gt;"&amp;(A219-7),P$8:P219,"OK")&lt;=0,"",J219/(G219-J219-SUMIFS(C$8:C219,A$8:A219,"&gt;"&amp;(A219-7),P$8:P219,"OK"))))</f>
        <v/>
      </c>
      <c r="L219" s="28" t="str">
        <f aca="false">IF(OR(P219&lt;&gt;"OK",K219="",N(Rules!$B$8)=0),"",IF(K219&lt;=-Rules!$B$8,"STOP","OK"))</f>
        <v/>
      </c>
      <c r="M219" s="26" t="str">
        <f aca="false">IF(P219&lt;&gt;"OK","",MAX(IF(COUNT(M$8:M218)=0,N(Rules!$B$5),INDEX(M$8:M218,MATCH(9.99E+307,M$8:M218)))+N(C219),G219))</f>
        <v/>
      </c>
      <c r="N219" s="27" t="str">
        <f aca="false">IF(P219&lt;&gt;"OK","",IF(N(M219)&lt;=0,"",MAX(0,1-G219/M219)))</f>
        <v/>
      </c>
      <c r="O219" s="33" t="str">
        <f aca="false">IF(P219&lt;&gt;"OK","",IF(OR(N(Rules!$B$11)=0,N(N219)&lt;Rules!$B$11),1,IF(OR(Rules!$B$12="",N(Rules!$B$12)&lt;0,N(Rules!$B$12)&gt;1),1,Rules!$B$12)))</f>
        <v/>
      </c>
      <c r="P219" s="28" t="str">
        <f aca="false">IF(COUNTA(A219:E219)=0,"",IF(NOT(ISNUMBER(A219)),"Add a date",IF(NOT(ISNUMBER(B219)),"Add P/L (0 if flat)",IF(AND(C219&lt;&gt;"",NOT(ISNUMBER(C219))),"Deposit must be a number",IF(N(Rules!$B$5)&lt;=0,"Set account size on Rules",IF(A219&lt;=MAX(A$8:A218),"Date must be after the rows above","OK"))))))</f>
        <v/>
      </c>
      <c r="Q219" s="28" t="str">
        <f aca="false">IF(P219&lt;&gt;"OK","",COUNTIF(P$8:P219,"OK"))</f>
        <v/>
      </c>
    </row>
    <row r="220" customFormat="false" ht="15" hidden="false" customHeight="false" outlineLevel="0" collapsed="false">
      <c r="A220" s="29"/>
      <c r="B220" s="32"/>
      <c r="C220" s="32"/>
      <c r="D220" s="15"/>
      <c r="E220" s="15"/>
      <c r="F220" s="26" t="str">
        <f aca="false">IF(P220&lt;&gt;"OK","",IF(COUNT(G$8:G219)=0,N(Rules!$B$5),INDEX(G$8:G219,MATCH(9.99E+307,G$8:G219))))</f>
        <v/>
      </c>
      <c r="G220" s="26" t="str">
        <f aca="false">IF(P220&lt;&gt;"OK","",F220+B220+N(C220))</f>
        <v/>
      </c>
      <c r="H220" s="27" t="str">
        <f aca="false">IF(OR(P220&lt;&gt;"OK",N(F220)&lt;=0),"",B220/F220)</f>
        <v/>
      </c>
      <c r="I220" s="28" t="str">
        <f aca="false">IF(OR(H220="",N(Rules!$B$7)=0),"",IF(H220&lt;=-Rules!$B$7,"STOP","OK"))</f>
        <v/>
      </c>
      <c r="J220" s="26" t="str">
        <f aca="false">IF(P220&lt;&gt;"OK","",SUMIFS(B$8:B220,A$8:A220,"&gt;"&amp;(A220-7),P$8:P220,"OK"))</f>
        <v/>
      </c>
      <c r="K220" s="27" t="str">
        <f aca="false">IF(P220&lt;&gt;"OK","",IF(G220-J220-SUMIFS(C$8:C220,A$8:A220,"&gt;"&amp;(A220-7),P$8:P220,"OK")&lt;=0,"",J220/(G220-J220-SUMIFS(C$8:C220,A$8:A220,"&gt;"&amp;(A220-7),P$8:P220,"OK"))))</f>
        <v/>
      </c>
      <c r="L220" s="28" t="str">
        <f aca="false">IF(OR(P220&lt;&gt;"OK",K220="",N(Rules!$B$8)=0),"",IF(K220&lt;=-Rules!$B$8,"STOP","OK"))</f>
        <v/>
      </c>
      <c r="M220" s="26" t="str">
        <f aca="false">IF(P220&lt;&gt;"OK","",MAX(IF(COUNT(M$8:M219)=0,N(Rules!$B$5),INDEX(M$8:M219,MATCH(9.99E+307,M$8:M219)))+N(C220),G220))</f>
        <v/>
      </c>
      <c r="N220" s="27" t="str">
        <f aca="false">IF(P220&lt;&gt;"OK","",IF(N(M220)&lt;=0,"",MAX(0,1-G220/M220)))</f>
        <v/>
      </c>
      <c r="O220" s="33" t="str">
        <f aca="false">IF(P220&lt;&gt;"OK","",IF(OR(N(Rules!$B$11)=0,N(N220)&lt;Rules!$B$11),1,IF(OR(Rules!$B$12="",N(Rules!$B$12)&lt;0,N(Rules!$B$12)&gt;1),1,Rules!$B$12)))</f>
        <v/>
      </c>
      <c r="P220" s="28" t="str">
        <f aca="false">IF(COUNTA(A220:E220)=0,"",IF(NOT(ISNUMBER(A220)),"Add a date",IF(NOT(ISNUMBER(B220)),"Add P/L (0 if flat)",IF(AND(C220&lt;&gt;"",NOT(ISNUMBER(C220))),"Deposit must be a number",IF(N(Rules!$B$5)&lt;=0,"Set account size on Rules",IF(A220&lt;=MAX(A$8:A219),"Date must be after the rows above","OK"))))))</f>
        <v/>
      </c>
      <c r="Q220" s="28" t="str">
        <f aca="false">IF(P220&lt;&gt;"OK","",COUNTIF(P$8:P220,"OK"))</f>
        <v/>
      </c>
    </row>
    <row r="221" customFormat="false" ht="15" hidden="false" customHeight="false" outlineLevel="0" collapsed="false">
      <c r="A221" s="29"/>
      <c r="B221" s="32"/>
      <c r="C221" s="32"/>
      <c r="D221" s="15"/>
      <c r="E221" s="15"/>
      <c r="F221" s="26" t="str">
        <f aca="false">IF(P221&lt;&gt;"OK","",IF(COUNT(G$8:G220)=0,N(Rules!$B$5),INDEX(G$8:G220,MATCH(9.99E+307,G$8:G220))))</f>
        <v/>
      </c>
      <c r="G221" s="26" t="str">
        <f aca="false">IF(P221&lt;&gt;"OK","",F221+B221+N(C221))</f>
        <v/>
      </c>
      <c r="H221" s="27" t="str">
        <f aca="false">IF(OR(P221&lt;&gt;"OK",N(F221)&lt;=0),"",B221/F221)</f>
        <v/>
      </c>
      <c r="I221" s="28" t="str">
        <f aca="false">IF(OR(H221="",N(Rules!$B$7)=0),"",IF(H221&lt;=-Rules!$B$7,"STOP","OK"))</f>
        <v/>
      </c>
      <c r="J221" s="26" t="str">
        <f aca="false">IF(P221&lt;&gt;"OK","",SUMIFS(B$8:B221,A$8:A221,"&gt;"&amp;(A221-7),P$8:P221,"OK"))</f>
        <v/>
      </c>
      <c r="K221" s="27" t="str">
        <f aca="false">IF(P221&lt;&gt;"OK","",IF(G221-J221-SUMIFS(C$8:C221,A$8:A221,"&gt;"&amp;(A221-7),P$8:P221,"OK")&lt;=0,"",J221/(G221-J221-SUMIFS(C$8:C221,A$8:A221,"&gt;"&amp;(A221-7),P$8:P221,"OK"))))</f>
        <v/>
      </c>
      <c r="L221" s="28" t="str">
        <f aca="false">IF(OR(P221&lt;&gt;"OK",K221="",N(Rules!$B$8)=0),"",IF(K221&lt;=-Rules!$B$8,"STOP","OK"))</f>
        <v/>
      </c>
      <c r="M221" s="26" t="str">
        <f aca="false">IF(P221&lt;&gt;"OK","",MAX(IF(COUNT(M$8:M220)=0,N(Rules!$B$5),INDEX(M$8:M220,MATCH(9.99E+307,M$8:M220)))+N(C221),G221))</f>
        <v/>
      </c>
      <c r="N221" s="27" t="str">
        <f aca="false">IF(P221&lt;&gt;"OK","",IF(N(M221)&lt;=0,"",MAX(0,1-G221/M221)))</f>
        <v/>
      </c>
      <c r="O221" s="33" t="str">
        <f aca="false">IF(P221&lt;&gt;"OK","",IF(OR(N(Rules!$B$11)=0,N(N221)&lt;Rules!$B$11),1,IF(OR(Rules!$B$12="",N(Rules!$B$12)&lt;0,N(Rules!$B$12)&gt;1),1,Rules!$B$12)))</f>
        <v/>
      </c>
      <c r="P221" s="28" t="str">
        <f aca="false">IF(COUNTA(A221:E221)=0,"",IF(NOT(ISNUMBER(A221)),"Add a date",IF(NOT(ISNUMBER(B221)),"Add P/L (0 if flat)",IF(AND(C221&lt;&gt;"",NOT(ISNUMBER(C221))),"Deposit must be a number",IF(N(Rules!$B$5)&lt;=0,"Set account size on Rules",IF(A221&lt;=MAX(A$8:A220),"Date must be after the rows above","OK"))))))</f>
        <v/>
      </c>
      <c r="Q221" s="28" t="str">
        <f aca="false">IF(P221&lt;&gt;"OK","",COUNTIF(P$8:P221,"OK"))</f>
        <v/>
      </c>
    </row>
    <row r="222" customFormat="false" ht="15" hidden="false" customHeight="false" outlineLevel="0" collapsed="false">
      <c r="A222" s="29"/>
      <c r="B222" s="32"/>
      <c r="C222" s="32"/>
      <c r="D222" s="15"/>
      <c r="E222" s="15"/>
      <c r="F222" s="26" t="str">
        <f aca="false">IF(P222&lt;&gt;"OK","",IF(COUNT(G$8:G221)=0,N(Rules!$B$5),INDEX(G$8:G221,MATCH(9.99E+307,G$8:G221))))</f>
        <v/>
      </c>
      <c r="G222" s="26" t="str">
        <f aca="false">IF(P222&lt;&gt;"OK","",F222+B222+N(C222))</f>
        <v/>
      </c>
      <c r="H222" s="27" t="str">
        <f aca="false">IF(OR(P222&lt;&gt;"OK",N(F222)&lt;=0),"",B222/F222)</f>
        <v/>
      </c>
      <c r="I222" s="28" t="str">
        <f aca="false">IF(OR(H222="",N(Rules!$B$7)=0),"",IF(H222&lt;=-Rules!$B$7,"STOP","OK"))</f>
        <v/>
      </c>
      <c r="J222" s="26" t="str">
        <f aca="false">IF(P222&lt;&gt;"OK","",SUMIFS(B$8:B222,A$8:A222,"&gt;"&amp;(A222-7),P$8:P222,"OK"))</f>
        <v/>
      </c>
      <c r="K222" s="27" t="str">
        <f aca="false">IF(P222&lt;&gt;"OK","",IF(G222-J222-SUMIFS(C$8:C222,A$8:A222,"&gt;"&amp;(A222-7),P$8:P222,"OK")&lt;=0,"",J222/(G222-J222-SUMIFS(C$8:C222,A$8:A222,"&gt;"&amp;(A222-7),P$8:P222,"OK"))))</f>
        <v/>
      </c>
      <c r="L222" s="28" t="str">
        <f aca="false">IF(OR(P222&lt;&gt;"OK",K222="",N(Rules!$B$8)=0),"",IF(K222&lt;=-Rules!$B$8,"STOP","OK"))</f>
        <v/>
      </c>
      <c r="M222" s="26" t="str">
        <f aca="false">IF(P222&lt;&gt;"OK","",MAX(IF(COUNT(M$8:M221)=0,N(Rules!$B$5),INDEX(M$8:M221,MATCH(9.99E+307,M$8:M221)))+N(C222),G222))</f>
        <v/>
      </c>
      <c r="N222" s="27" t="str">
        <f aca="false">IF(P222&lt;&gt;"OK","",IF(N(M222)&lt;=0,"",MAX(0,1-G222/M222)))</f>
        <v/>
      </c>
      <c r="O222" s="33" t="str">
        <f aca="false">IF(P222&lt;&gt;"OK","",IF(OR(N(Rules!$B$11)=0,N(N222)&lt;Rules!$B$11),1,IF(OR(Rules!$B$12="",N(Rules!$B$12)&lt;0,N(Rules!$B$12)&gt;1),1,Rules!$B$12)))</f>
        <v/>
      </c>
      <c r="P222" s="28" t="str">
        <f aca="false">IF(COUNTA(A222:E222)=0,"",IF(NOT(ISNUMBER(A222)),"Add a date",IF(NOT(ISNUMBER(B222)),"Add P/L (0 if flat)",IF(AND(C222&lt;&gt;"",NOT(ISNUMBER(C222))),"Deposit must be a number",IF(N(Rules!$B$5)&lt;=0,"Set account size on Rules",IF(A222&lt;=MAX(A$8:A221),"Date must be after the rows above","OK"))))))</f>
        <v/>
      </c>
      <c r="Q222" s="28" t="str">
        <f aca="false">IF(P222&lt;&gt;"OK","",COUNTIF(P$8:P222,"OK"))</f>
        <v/>
      </c>
    </row>
    <row r="223" customFormat="false" ht="15" hidden="false" customHeight="false" outlineLevel="0" collapsed="false">
      <c r="A223" s="29"/>
      <c r="B223" s="32"/>
      <c r="C223" s="32"/>
      <c r="D223" s="15"/>
      <c r="E223" s="15"/>
      <c r="F223" s="26" t="str">
        <f aca="false">IF(P223&lt;&gt;"OK","",IF(COUNT(G$8:G222)=0,N(Rules!$B$5),INDEX(G$8:G222,MATCH(9.99E+307,G$8:G222))))</f>
        <v/>
      </c>
      <c r="G223" s="26" t="str">
        <f aca="false">IF(P223&lt;&gt;"OK","",F223+B223+N(C223))</f>
        <v/>
      </c>
      <c r="H223" s="27" t="str">
        <f aca="false">IF(OR(P223&lt;&gt;"OK",N(F223)&lt;=0),"",B223/F223)</f>
        <v/>
      </c>
      <c r="I223" s="28" t="str">
        <f aca="false">IF(OR(H223="",N(Rules!$B$7)=0),"",IF(H223&lt;=-Rules!$B$7,"STOP","OK"))</f>
        <v/>
      </c>
      <c r="J223" s="26" t="str">
        <f aca="false">IF(P223&lt;&gt;"OK","",SUMIFS(B$8:B223,A$8:A223,"&gt;"&amp;(A223-7),P$8:P223,"OK"))</f>
        <v/>
      </c>
      <c r="K223" s="27" t="str">
        <f aca="false">IF(P223&lt;&gt;"OK","",IF(G223-J223-SUMIFS(C$8:C223,A$8:A223,"&gt;"&amp;(A223-7),P$8:P223,"OK")&lt;=0,"",J223/(G223-J223-SUMIFS(C$8:C223,A$8:A223,"&gt;"&amp;(A223-7),P$8:P223,"OK"))))</f>
        <v/>
      </c>
      <c r="L223" s="28" t="str">
        <f aca="false">IF(OR(P223&lt;&gt;"OK",K223="",N(Rules!$B$8)=0),"",IF(K223&lt;=-Rules!$B$8,"STOP","OK"))</f>
        <v/>
      </c>
      <c r="M223" s="26" t="str">
        <f aca="false">IF(P223&lt;&gt;"OK","",MAX(IF(COUNT(M$8:M222)=0,N(Rules!$B$5),INDEX(M$8:M222,MATCH(9.99E+307,M$8:M222)))+N(C223),G223))</f>
        <v/>
      </c>
      <c r="N223" s="27" t="str">
        <f aca="false">IF(P223&lt;&gt;"OK","",IF(N(M223)&lt;=0,"",MAX(0,1-G223/M223)))</f>
        <v/>
      </c>
      <c r="O223" s="33" t="str">
        <f aca="false">IF(P223&lt;&gt;"OK","",IF(OR(N(Rules!$B$11)=0,N(N223)&lt;Rules!$B$11),1,IF(OR(Rules!$B$12="",N(Rules!$B$12)&lt;0,N(Rules!$B$12)&gt;1),1,Rules!$B$12)))</f>
        <v/>
      </c>
      <c r="P223" s="28" t="str">
        <f aca="false">IF(COUNTA(A223:E223)=0,"",IF(NOT(ISNUMBER(A223)),"Add a date",IF(NOT(ISNUMBER(B223)),"Add P/L (0 if flat)",IF(AND(C223&lt;&gt;"",NOT(ISNUMBER(C223))),"Deposit must be a number",IF(N(Rules!$B$5)&lt;=0,"Set account size on Rules",IF(A223&lt;=MAX(A$8:A222),"Date must be after the rows above","OK"))))))</f>
        <v/>
      </c>
      <c r="Q223" s="28" t="str">
        <f aca="false">IF(P223&lt;&gt;"OK","",COUNTIF(P$8:P223,"OK"))</f>
        <v/>
      </c>
    </row>
    <row r="224" customFormat="false" ht="15" hidden="false" customHeight="false" outlineLevel="0" collapsed="false">
      <c r="A224" s="29"/>
      <c r="B224" s="32"/>
      <c r="C224" s="32"/>
      <c r="D224" s="15"/>
      <c r="E224" s="15"/>
      <c r="F224" s="26" t="str">
        <f aca="false">IF(P224&lt;&gt;"OK","",IF(COUNT(G$8:G223)=0,N(Rules!$B$5),INDEX(G$8:G223,MATCH(9.99E+307,G$8:G223))))</f>
        <v/>
      </c>
      <c r="G224" s="26" t="str">
        <f aca="false">IF(P224&lt;&gt;"OK","",F224+B224+N(C224))</f>
        <v/>
      </c>
      <c r="H224" s="27" t="str">
        <f aca="false">IF(OR(P224&lt;&gt;"OK",N(F224)&lt;=0),"",B224/F224)</f>
        <v/>
      </c>
      <c r="I224" s="28" t="str">
        <f aca="false">IF(OR(H224="",N(Rules!$B$7)=0),"",IF(H224&lt;=-Rules!$B$7,"STOP","OK"))</f>
        <v/>
      </c>
      <c r="J224" s="26" t="str">
        <f aca="false">IF(P224&lt;&gt;"OK","",SUMIFS(B$8:B224,A$8:A224,"&gt;"&amp;(A224-7),P$8:P224,"OK"))</f>
        <v/>
      </c>
      <c r="K224" s="27" t="str">
        <f aca="false">IF(P224&lt;&gt;"OK","",IF(G224-J224-SUMIFS(C$8:C224,A$8:A224,"&gt;"&amp;(A224-7),P$8:P224,"OK")&lt;=0,"",J224/(G224-J224-SUMIFS(C$8:C224,A$8:A224,"&gt;"&amp;(A224-7),P$8:P224,"OK"))))</f>
        <v/>
      </c>
      <c r="L224" s="28" t="str">
        <f aca="false">IF(OR(P224&lt;&gt;"OK",K224="",N(Rules!$B$8)=0),"",IF(K224&lt;=-Rules!$B$8,"STOP","OK"))</f>
        <v/>
      </c>
      <c r="M224" s="26" t="str">
        <f aca="false">IF(P224&lt;&gt;"OK","",MAX(IF(COUNT(M$8:M223)=0,N(Rules!$B$5),INDEX(M$8:M223,MATCH(9.99E+307,M$8:M223)))+N(C224),G224))</f>
        <v/>
      </c>
      <c r="N224" s="27" t="str">
        <f aca="false">IF(P224&lt;&gt;"OK","",IF(N(M224)&lt;=0,"",MAX(0,1-G224/M224)))</f>
        <v/>
      </c>
      <c r="O224" s="33" t="str">
        <f aca="false">IF(P224&lt;&gt;"OK","",IF(OR(N(Rules!$B$11)=0,N(N224)&lt;Rules!$B$11),1,IF(OR(Rules!$B$12="",N(Rules!$B$12)&lt;0,N(Rules!$B$12)&gt;1),1,Rules!$B$12)))</f>
        <v/>
      </c>
      <c r="P224" s="28" t="str">
        <f aca="false">IF(COUNTA(A224:E224)=0,"",IF(NOT(ISNUMBER(A224)),"Add a date",IF(NOT(ISNUMBER(B224)),"Add P/L (0 if flat)",IF(AND(C224&lt;&gt;"",NOT(ISNUMBER(C224))),"Deposit must be a number",IF(N(Rules!$B$5)&lt;=0,"Set account size on Rules",IF(A224&lt;=MAX(A$8:A223),"Date must be after the rows above","OK"))))))</f>
        <v/>
      </c>
      <c r="Q224" s="28" t="str">
        <f aca="false">IF(P224&lt;&gt;"OK","",COUNTIF(P$8:P224,"OK"))</f>
        <v/>
      </c>
    </row>
    <row r="225" customFormat="false" ht="15" hidden="false" customHeight="false" outlineLevel="0" collapsed="false">
      <c r="A225" s="29"/>
      <c r="B225" s="32"/>
      <c r="C225" s="32"/>
      <c r="D225" s="15"/>
      <c r="E225" s="15"/>
      <c r="F225" s="26" t="str">
        <f aca="false">IF(P225&lt;&gt;"OK","",IF(COUNT(G$8:G224)=0,N(Rules!$B$5),INDEX(G$8:G224,MATCH(9.99E+307,G$8:G224))))</f>
        <v/>
      </c>
      <c r="G225" s="26" t="str">
        <f aca="false">IF(P225&lt;&gt;"OK","",F225+B225+N(C225))</f>
        <v/>
      </c>
      <c r="H225" s="27" t="str">
        <f aca="false">IF(OR(P225&lt;&gt;"OK",N(F225)&lt;=0),"",B225/F225)</f>
        <v/>
      </c>
      <c r="I225" s="28" t="str">
        <f aca="false">IF(OR(H225="",N(Rules!$B$7)=0),"",IF(H225&lt;=-Rules!$B$7,"STOP","OK"))</f>
        <v/>
      </c>
      <c r="J225" s="26" t="str">
        <f aca="false">IF(P225&lt;&gt;"OK","",SUMIFS(B$8:B225,A$8:A225,"&gt;"&amp;(A225-7),P$8:P225,"OK"))</f>
        <v/>
      </c>
      <c r="K225" s="27" t="str">
        <f aca="false">IF(P225&lt;&gt;"OK","",IF(G225-J225-SUMIFS(C$8:C225,A$8:A225,"&gt;"&amp;(A225-7),P$8:P225,"OK")&lt;=0,"",J225/(G225-J225-SUMIFS(C$8:C225,A$8:A225,"&gt;"&amp;(A225-7),P$8:P225,"OK"))))</f>
        <v/>
      </c>
      <c r="L225" s="28" t="str">
        <f aca="false">IF(OR(P225&lt;&gt;"OK",K225="",N(Rules!$B$8)=0),"",IF(K225&lt;=-Rules!$B$8,"STOP","OK"))</f>
        <v/>
      </c>
      <c r="M225" s="26" t="str">
        <f aca="false">IF(P225&lt;&gt;"OK","",MAX(IF(COUNT(M$8:M224)=0,N(Rules!$B$5),INDEX(M$8:M224,MATCH(9.99E+307,M$8:M224)))+N(C225),G225))</f>
        <v/>
      </c>
      <c r="N225" s="27" t="str">
        <f aca="false">IF(P225&lt;&gt;"OK","",IF(N(M225)&lt;=0,"",MAX(0,1-G225/M225)))</f>
        <v/>
      </c>
      <c r="O225" s="33" t="str">
        <f aca="false">IF(P225&lt;&gt;"OK","",IF(OR(N(Rules!$B$11)=0,N(N225)&lt;Rules!$B$11),1,IF(OR(Rules!$B$12="",N(Rules!$B$12)&lt;0,N(Rules!$B$12)&gt;1),1,Rules!$B$12)))</f>
        <v/>
      </c>
      <c r="P225" s="28" t="str">
        <f aca="false">IF(COUNTA(A225:E225)=0,"",IF(NOT(ISNUMBER(A225)),"Add a date",IF(NOT(ISNUMBER(B225)),"Add P/L (0 if flat)",IF(AND(C225&lt;&gt;"",NOT(ISNUMBER(C225))),"Deposit must be a number",IF(N(Rules!$B$5)&lt;=0,"Set account size on Rules",IF(A225&lt;=MAX(A$8:A224),"Date must be after the rows above","OK"))))))</f>
        <v/>
      </c>
      <c r="Q225" s="28" t="str">
        <f aca="false">IF(P225&lt;&gt;"OK","",COUNTIF(P$8:P225,"OK"))</f>
        <v/>
      </c>
    </row>
    <row r="226" customFormat="false" ht="15" hidden="false" customHeight="false" outlineLevel="0" collapsed="false">
      <c r="A226" s="29"/>
      <c r="B226" s="32"/>
      <c r="C226" s="32"/>
      <c r="D226" s="15"/>
      <c r="E226" s="15"/>
      <c r="F226" s="26" t="str">
        <f aca="false">IF(P226&lt;&gt;"OK","",IF(COUNT(G$8:G225)=0,N(Rules!$B$5),INDEX(G$8:G225,MATCH(9.99E+307,G$8:G225))))</f>
        <v/>
      </c>
      <c r="G226" s="26" t="str">
        <f aca="false">IF(P226&lt;&gt;"OK","",F226+B226+N(C226))</f>
        <v/>
      </c>
      <c r="H226" s="27" t="str">
        <f aca="false">IF(OR(P226&lt;&gt;"OK",N(F226)&lt;=0),"",B226/F226)</f>
        <v/>
      </c>
      <c r="I226" s="28" t="str">
        <f aca="false">IF(OR(H226="",N(Rules!$B$7)=0),"",IF(H226&lt;=-Rules!$B$7,"STOP","OK"))</f>
        <v/>
      </c>
      <c r="J226" s="26" t="str">
        <f aca="false">IF(P226&lt;&gt;"OK","",SUMIFS(B$8:B226,A$8:A226,"&gt;"&amp;(A226-7),P$8:P226,"OK"))</f>
        <v/>
      </c>
      <c r="K226" s="27" t="str">
        <f aca="false">IF(P226&lt;&gt;"OK","",IF(G226-J226-SUMIFS(C$8:C226,A$8:A226,"&gt;"&amp;(A226-7),P$8:P226,"OK")&lt;=0,"",J226/(G226-J226-SUMIFS(C$8:C226,A$8:A226,"&gt;"&amp;(A226-7),P$8:P226,"OK"))))</f>
        <v/>
      </c>
      <c r="L226" s="28" t="str">
        <f aca="false">IF(OR(P226&lt;&gt;"OK",K226="",N(Rules!$B$8)=0),"",IF(K226&lt;=-Rules!$B$8,"STOP","OK"))</f>
        <v/>
      </c>
      <c r="M226" s="26" t="str">
        <f aca="false">IF(P226&lt;&gt;"OK","",MAX(IF(COUNT(M$8:M225)=0,N(Rules!$B$5),INDEX(M$8:M225,MATCH(9.99E+307,M$8:M225)))+N(C226),G226))</f>
        <v/>
      </c>
      <c r="N226" s="27" t="str">
        <f aca="false">IF(P226&lt;&gt;"OK","",IF(N(M226)&lt;=0,"",MAX(0,1-G226/M226)))</f>
        <v/>
      </c>
      <c r="O226" s="33" t="str">
        <f aca="false">IF(P226&lt;&gt;"OK","",IF(OR(N(Rules!$B$11)=0,N(N226)&lt;Rules!$B$11),1,IF(OR(Rules!$B$12="",N(Rules!$B$12)&lt;0,N(Rules!$B$12)&gt;1),1,Rules!$B$12)))</f>
        <v/>
      </c>
      <c r="P226" s="28" t="str">
        <f aca="false">IF(COUNTA(A226:E226)=0,"",IF(NOT(ISNUMBER(A226)),"Add a date",IF(NOT(ISNUMBER(B226)),"Add P/L (0 if flat)",IF(AND(C226&lt;&gt;"",NOT(ISNUMBER(C226))),"Deposit must be a number",IF(N(Rules!$B$5)&lt;=0,"Set account size on Rules",IF(A226&lt;=MAX(A$8:A225),"Date must be after the rows above","OK"))))))</f>
        <v/>
      </c>
      <c r="Q226" s="28" t="str">
        <f aca="false">IF(P226&lt;&gt;"OK","",COUNTIF(P$8:P226,"OK"))</f>
        <v/>
      </c>
    </row>
    <row r="227" customFormat="false" ht="15" hidden="false" customHeight="false" outlineLevel="0" collapsed="false">
      <c r="A227" s="29"/>
      <c r="B227" s="32"/>
      <c r="C227" s="32"/>
      <c r="D227" s="15"/>
      <c r="E227" s="15"/>
      <c r="F227" s="26" t="str">
        <f aca="false">IF(P227&lt;&gt;"OK","",IF(COUNT(G$8:G226)=0,N(Rules!$B$5),INDEX(G$8:G226,MATCH(9.99E+307,G$8:G226))))</f>
        <v/>
      </c>
      <c r="G227" s="26" t="str">
        <f aca="false">IF(P227&lt;&gt;"OK","",F227+B227+N(C227))</f>
        <v/>
      </c>
      <c r="H227" s="27" t="str">
        <f aca="false">IF(OR(P227&lt;&gt;"OK",N(F227)&lt;=0),"",B227/F227)</f>
        <v/>
      </c>
      <c r="I227" s="28" t="str">
        <f aca="false">IF(OR(H227="",N(Rules!$B$7)=0),"",IF(H227&lt;=-Rules!$B$7,"STOP","OK"))</f>
        <v/>
      </c>
      <c r="J227" s="26" t="str">
        <f aca="false">IF(P227&lt;&gt;"OK","",SUMIFS(B$8:B227,A$8:A227,"&gt;"&amp;(A227-7),P$8:P227,"OK"))</f>
        <v/>
      </c>
      <c r="K227" s="27" t="str">
        <f aca="false">IF(P227&lt;&gt;"OK","",IF(G227-J227-SUMIFS(C$8:C227,A$8:A227,"&gt;"&amp;(A227-7),P$8:P227,"OK")&lt;=0,"",J227/(G227-J227-SUMIFS(C$8:C227,A$8:A227,"&gt;"&amp;(A227-7),P$8:P227,"OK"))))</f>
        <v/>
      </c>
      <c r="L227" s="28" t="str">
        <f aca="false">IF(OR(P227&lt;&gt;"OK",K227="",N(Rules!$B$8)=0),"",IF(K227&lt;=-Rules!$B$8,"STOP","OK"))</f>
        <v/>
      </c>
      <c r="M227" s="26" t="str">
        <f aca="false">IF(P227&lt;&gt;"OK","",MAX(IF(COUNT(M$8:M226)=0,N(Rules!$B$5),INDEX(M$8:M226,MATCH(9.99E+307,M$8:M226)))+N(C227),G227))</f>
        <v/>
      </c>
      <c r="N227" s="27" t="str">
        <f aca="false">IF(P227&lt;&gt;"OK","",IF(N(M227)&lt;=0,"",MAX(0,1-G227/M227)))</f>
        <v/>
      </c>
      <c r="O227" s="33" t="str">
        <f aca="false">IF(P227&lt;&gt;"OK","",IF(OR(N(Rules!$B$11)=0,N(N227)&lt;Rules!$B$11),1,IF(OR(Rules!$B$12="",N(Rules!$B$12)&lt;0,N(Rules!$B$12)&gt;1),1,Rules!$B$12)))</f>
        <v/>
      </c>
      <c r="P227" s="28" t="str">
        <f aca="false">IF(COUNTA(A227:E227)=0,"",IF(NOT(ISNUMBER(A227)),"Add a date",IF(NOT(ISNUMBER(B227)),"Add P/L (0 if flat)",IF(AND(C227&lt;&gt;"",NOT(ISNUMBER(C227))),"Deposit must be a number",IF(N(Rules!$B$5)&lt;=0,"Set account size on Rules",IF(A227&lt;=MAX(A$8:A226),"Date must be after the rows above","OK"))))))</f>
        <v/>
      </c>
      <c r="Q227" s="28" t="str">
        <f aca="false">IF(P227&lt;&gt;"OK","",COUNTIF(P$8:P227,"OK"))</f>
        <v/>
      </c>
    </row>
    <row r="228" customFormat="false" ht="15" hidden="false" customHeight="false" outlineLevel="0" collapsed="false">
      <c r="A228" s="29"/>
      <c r="B228" s="32"/>
      <c r="C228" s="32"/>
      <c r="D228" s="15"/>
      <c r="E228" s="15"/>
      <c r="F228" s="26" t="str">
        <f aca="false">IF(P228&lt;&gt;"OK","",IF(COUNT(G$8:G227)=0,N(Rules!$B$5),INDEX(G$8:G227,MATCH(9.99E+307,G$8:G227))))</f>
        <v/>
      </c>
      <c r="G228" s="26" t="str">
        <f aca="false">IF(P228&lt;&gt;"OK","",F228+B228+N(C228))</f>
        <v/>
      </c>
      <c r="H228" s="27" t="str">
        <f aca="false">IF(OR(P228&lt;&gt;"OK",N(F228)&lt;=0),"",B228/F228)</f>
        <v/>
      </c>
      <c r="I228" s="28" t="str">
        <f aca="false">IF(OR(H228="",N(Rules!$B$7)=0),"",IF(H228&lt;=-Rules!$B$7,"STOP","OK"))</f>
        <v/>
      </c>
      <c r="J228" s="26" t="str">
        <f aca="false">IF(P228&lt;&gt;"OK","",SUMIFS(B$8:B228,A$8:A228,"&gt;"&amp;(A228-7),P$8:P228,"OK"))</f>
        <v/>
      </c>
      <c r="K228" s="27" t="str">
        <f aca="false">IF(P228&lt;&gt;"OK","",IF(G228-J228-SUMIFS(C$8:C228,A$8:A228,"&gt;"&amp;(A228-7),P$8:P228,"OK")&lt;=0,"",J228/(G228-J228-SUMIFS(C$8:C228,A$8:A228,"&gt;"&amp;(A228-7),P$8:P228,"OK"))))</f>
        <v/>
      </c>
      <c r="L228" s="28" t="str">
        <f aca="false">IF(OR(P228&lt;&gt;"OK",K228="",N(Rules!$B$8)=0),"",IF(K228&lt;=-Rules!$B$8,"STOP","OK"))</f>
        <v/>
      </c>
      <c r="M228" s="26" t="str">
        <f aca="false">IF(P228&lt;&gt;"OK","",MAX(IF(COUNT(M$8:M227)=0,N(Rules!$B$5),INDEX(M$8:M227,MATCH(9.99E+307,M$8:M227)))+N(C228),G228))</f>
        <v/>
      </c>
      <c r="N228" s="27" t="str">
        <f aca="false">IF(P228&lt;&gt;"OK","",IF(N(M228)&lt;=0,"",MAX(0,1-G228/M228)))</f>
        <v/>
      </c>
      <c r="O228" s="33" t="str">
        <f aca="false">IF(P228&lt;&gt;"OK","",IF(OR(N(Rules!$B$11)=0,N(N228)&lt;Rules!$B$11),1,IF(OR(Rules!$B$12="",N(Rules!$B$12)&lt;0,N(Rules!$B$12)&gt;1),1,Rules!$B$12)))</f>
        <v/>
      </c>
      <c r="P228" s="28" t="str">
        <f aca="false">IF(COUNTA(A228:E228)=0,"",IF(NOT(ISNUMBER(A228)),"Add a date",IF(NOT(ISNUMBER(B228)),"Add P/L (0 if flat)",IF(AND(C228&lt;&gt;"",NOT(ISNUMBER(C228))),"Deposit must be a number",IF(N(Rules!$B$5)&lt;=0,"Set account size on Rules",IF(A228&lt;=MAX(A$8:A227),"Date must be after the rows above","OK"))))))</f>
        <v/>
      </c>
      <c r="Q228" s="28" t="str">
        <f aca="false">IF(P228&lt;&gt;"OK","",COUNTIF(P$8:P228,"OK"))</f>
        <v/>
      </c>
    </row>
    <row r="229" customFormat="false" ht="15" hidden="false" customHeight="false" outlineLevel="0" collapsed="false">
      <c r="A229" s="29"/>
      <c r="B229" s="32"/>
      <c r="C229" s="32"/>
      <c r="D229" s="15"/>
      <c r="E229" s="15"/>
      <c r="F229" s="26" t="str">
        <f aca="false">IF(P229&lt;&gt;"OK","",IF(COUNT(G$8:G228)=0,N(Rules!$B$5),INDEX(G$8:G228,MATCH(9.99E+307,G$8:G228))))</f>
        <v/>
      </c>
      <c r="G229" s="26" t="str">
        <f aca="false">IF(P229&lt;&gt;"OK","",F229+B229+N(C229))</f>
        <v/>
      </c>
      <c r="H229" s="27" t="str">
        <f aca="false">IF(OR(P229&lt;&gt;"OK",N(F229)&lt;=0),"",B229/F229)</f>
        <v/>
      </c>
      <c r="I229" s="28" t="str">
        <f aca="false">IF(OR(H229="",N(Rules!$B$7)=0),"",IF(H229&lt;=-Rules!$B$7,"STOP","OK"))</f>
        <v/>
      </c>
      <c r="J229" s="26" t="str">
        <f aca="false">IF(P229&lt;&gt;"OK","",SUMIFS(B$8:B229,A$8:A229,"&gt;"&amp;(A229-7),P$8:P229,"OK"))</f>
        <v/>
      </c>
      <c r="K229" s="27" t="str">
        <f aca="false">IF(P229&lt;&gt;"OK","",IF(G229-J229-SUMIFS(C$8:C229,A$8:A229,"&gt;"&amp;(A229-7),P$8:P229,"OK")&lt;=0,"",J229/(G229-J229-SUMIFS(C$8:C229,A$8:A229,"&gt;"&amp;(A229-7),P$8:P229,"OK"))))</f>
        <v/>
      </c>
      <c r="L229" s="28" t="str">
        <f aca="false">IF(OR(P229&lt;&gt;"OK",K229="",N(Rules!$B$8)=0),"",IF(K229&lt;=-Rules!$B$8,"STOP","OK"))</f>
        <v/>
      </c>
      <c r="M229" s="26" t="str">
        <f aca="false">IF(P229&lt;&gt;"OK","",MAX(IF(COUNT(M$8:M228)=0,N(Rules!$B$5),INDEX(M$8:M228,MATCH(9.99E+307,M$8:M228)))+N(C229),G229))</f>
        <v/>
      </c>
      <c r="N229" s="27" t="str">
        <f aca="false">IF(P229&lt;&gt;"OK","",IF(N(M229)&lt;=0,"",MAX(0,1-G229/M229)))</f>
        <v/>
      </c>
      <c r="O229" s="33" t="str">
        <f aca="false">IF(P229&lt;&gt;"OK","",IF(OR(N(Rules!$B$11)=0,N(N229)&lt;Rules!$B$11),1,IF(OR(Rules!$B$12="",N(Rules!$B$12)&lt;0,N(Rules!$B$12)&gt;1),1,Rules!$B$12)))</f>
        <v/>
      </c>
      <c r="P229" s="28" t="str">
        <f aca="false">IF(COUNTA(A229:E229)=0,"",IF(NOT(ISNUMBER(A229)),"Add a date",IF(NOT(ISNUMBER(B229)),"Add P/L (0 if flat)",IF(AND(C229&lt;&gt;"",NOT(ISNUMBER(C229))),"Deposit must be a number",IF(N(Rules!$B$5)&lt;=0,"Set account size on Rules",IF(A229&lt;=MAX(A$8:A228),"Date must be after the rows above","OK"))))))</f>
        <v/>
      </c>
      <c r="Q229" s="28" t="str">
        <f aca="false">IF(P229&lt;&gt;"OK","",COUNTIF(P$8:P229,"OK"))</f>
        <v/>
      </c>
    </row>
    <row r="230" customFormat="false" ht="15" hidden="false" customHeight="false" outlineLevel="0" collapsed="false">
      <c r="A230" s="29"/>
      <c r="B230" s="32"/>
      <c r="C230" s="32"/>
      <c r="D230" s="15"/>
      <c r="E230" s="15"/>
      <c r="F230" s="26" t="str">
        <f aca="false">IF(P230&lt;&gt;"OK","",IF(COUNT(G$8:G229)=0,N(Rules!$B$5),INDEX(G$8:G229,MATCH(9.99E+307,G$8:G229))))</f>
        <v/>
      </c>
      <c r="G230" s="26" t="str">
        <f aca="false">IF(P230&lt;&gt;"OK","",F230+B230+N(C230))</f>
        <v/>
      </c>
      <c r="H230" s="27" t="str">
        <f aca="false">IF(OR(P230&lt;&gt;"OK",N(F230)&lt;=0),"",B230/F230)</f>
        <v/>
      </c>
      <c r="I230" s="28" t="str">
        <f aca="false">IF(OR(H230="",N(Rules!$B$7)=0),"",IF(H230&lt;=-Rules!$B$7,"STOP","OK"))</f>
        <v/>
      </c>
      <c r="J230" s="26" t="str">
        <f aca="false">IF(P230&lt;&gt;"OK","",SUMIFS(B$8:B230,A$8:A230,"&gt;"&amp;(A230-7),P$8:P230,"OK"))</f>
        <v/>
      </c>
      <c r="K230" s="27" t="str">
        <f aca="false">IF(P230&lt;&gt;"OK","",IF(G230-J230-SUMIFS(C$8:C230,A$8:A230,"&gt;"&amp;(A230-7),P$8:P230,"OK")&lt;=0,"",J230/(G230-J230-SUMIFS(C$8:C230,A$8:A230,"&gt;"&amp;(A230-7),P$8:P230,"OK"))))</f>
        <v/>
      </c>
      <c r="L230" s="28" t="str">
        <f aca="false">IF(OR(P230&lt;&gt;"OK",K230="",N(Rules!$B$8)=0),"",IF(K230&lt;=-Rules!$B$8,"STOP","OK"))</f>
        <v/>
      </c>
      <c r="M230" s="26" t="str">
        <f aca="false">IF(P230&lt;&gt;"OK","",MAX(IF(COUNT(M$8:M229)=0,N(Rules!$B$5),INDEX(M$8:M229,MATCH(9.99E+307,M$8:M229)))+N(C230),G230))</f>
        <v/>
      </c>
      <c r="N230" s="27" t="str">
        <f aca="false">IF(P230&lt;&gt;"OK","",IF(N(M230)&lt;=0,"",MAX(0,1-G230/M230)))</f>
        <v/>
      </c>
      <c r="O230" s="33" t="str">
        <f aca="false">IF(P230&lt;&gt;"OK","",IF(OR(N(Rules!$B$11)=0,N(N230)&lt;Rules!$B$11),1,IF(OR(Rules!$B$12="",N(Rules!$B$12)&lt;0,N(Rules!$B$12)&gt;1),1,Rules!$B$12)))</f>
        <v/>
      </c>
      <c r="P230" s="28" t="str">
        <f aca="false">IF(COUNTA(A230:E230)=0,"",IF(NOT(ISNUMBER(A230)),"Add a date",IF(NOT(ISNUMBER(B230)),"Add P/L (0 if flat)",IF(AND(C230&lt;&gt;"",NOT(ISNUMBER(C230))),"Deposit must be a number",IF(N(Rules!$B$5)&lt;=0,"Set account size on Rules",IF(A230&lt;=MAX(A$8:A229),"Date must be after the rows above","OK"))))))</f>
        <v/>
      </c>
      <c r="Q230" s="28" t="str">
        <f aca="false">IF(P230&lt;&gt;"OK","",COUNTIF(P$8:P230,"OK"))</f>
        <v/>
      </c>
    </row>
    <row r="231" customFormat="false" ht="15" hidden="false" customHeight="false" outlineLevel="0" collapsed="false">
      <c r="A231" s="29"/>
      <c r="B231" s="32"/>
      <c r="C231" s="32"/>
      <c r="D231" s="15"/>
      <c r="E231" s="15"/>
      <c r="F231" s="26" t="str">
        <f aca="false">IF(P231&lt;&gt;"OK","",IF(COUNT(G$8:G230)=0,N(Rules!$B$5),INDEX(G$8:G230,MATCH(9.99E+307,G$8:G230))))</f>
        <v/>
      </c>
      <c r="G231" s="26" t="str">
        <f aca="false">IF(P231&lt;&gt;"OK","",F231+B231+N(C231))</f>
        <v/>
      </c>
      <c r="H231" s="27" t="str">
        <f aca="false">IF(OR(P231&lt;&gt;"OK",N(F231)&lt;=0),"",B231/F231)</f>
        <v/>
      </c>
      <c r="I231" s="28" t="str">
        <f aca="false">IF(OR(H231="",N(Rules!$B$7)=0),"",IF(H231&lt;=-Rules!$B$7,"STOP","OK"))</f>
        <v/>
      </c>
      <c r="J231" s="26" t="str">
        <f aca="false">IF(P231&lt;&gt;"OK","",SUMIFS(B$8:B231,A$8:A231,"&gt;"&amp;(A231-7),P$8:P231,"OK"))</f>
        <v/>
      </c>
      <c r="K231" s="27" t="str">
        <f aca="false">IF(P231&lt;&gt;"OK","",IF(G231-J231-SUMIFS(C$8:C231,A$8:A231,"&gt;"&amp;(A231-7),P$8:P231,"OK")&lt;=0,"",J231/(G231-J231-SUMIFS(C$8:C231,A$8:A231,"&gt;"&amp;(A231-7),P$8:P231,"OK"))))</f>
        <v/>
      </c>
      <c r="L231" s="28" t="str">
        <f aca="false">IF(OR(P231&lt;&gt;"OK",K231="",N(Rules!$B$8)=0),"",IF(K231&lt;=-Rules!$B$8,"STOP","OK"))</f>
        <v/>
      </c>
      <c r="M231" s="26" t="str">
        <f aca="false">IF(P231&lt;&gt;"OK","",MAX(IF(COUNT(M$8:M230)=0,N(Rules!$B$5),INDEX(M$8:M230,MATCH(9.99E+307,M$8:M230)))+N(C231),G231))</f>
        <v/>
      </c>
      <c r="N231" s="27" t="str">
        <f aca="false">IF(P231&lt;&gt;"OK","",IF(N(M231)&lt;=0,"",MAX(0,1-G231/M231)))</f>
        <v/>
      </c>
      <c r="O231" s="33" t="str">
        <f aca="false">IF(P231&lt;&gt;"OK","",IF(OR(N(Rules!$B$11)=0,N(N231)&lt;Rules!$B$11),1,IF(OR(Rules!$B$12="",N(Rules!$B$12)&lt;0,N(Rules!$B$12)&gt;1),1,Rules!$B$12)))</f>
        <v/>
      </c>
      <c r="P231" s="28" t="str">
        <f aca="false">IF(COUNTA(A231:E231)=0,"",IF(NOT(ISNUMBER(A231)),"Add a date",IF(NOT(ISNUMBER(B231)),"Add P/L (0 if flat)",IF(AND(C231&lt;&gt;"",NOT(ISNUMBER(C231))),"Deposit must be a number",IF(N(Rules!$B$5)&lt;=0,"Set account size on Rules",IF(A231&lt;=MAX(A$8:A230),"Date must be after the rows above","OK"))))))</f>
        <v/>
      </c>
      <c r="Q231" s="28" t="str">
        <f aca="false">IF(P231&lt;&gt;"OK","",COUNTIF(P$8:P231,"OK"))</f>
        <v/>
      </c>
    </row>
    <row r="232" customFormat="false" ht="15" hidden="false" customHeight="false" outlineLevel="0" collapsed="false">
      <c r="A232" s="29"/>
      <c r="B232" s="32"/>
      <c r="C232" s="32"/>
      <c r="D232" s="15"/>
      <c r="E232" s="15"/>
      <c r="F232" s="26" t="str">
        <f aca="false">IF(P232&lt;&gt;"OK","",IF(COUNT(G$8:G231)=0,N(Rules!$B$5),INDEX(G$8:G231,MATCH(9.99E+307,G$8:G231))))</f>
        <v/>
      </c>
      <c r="G232" s="26" t="str">
        <f aca="false">IF(P232&lt;&gt;"OK","",F232+B232+N(C232))</f>
        <v/>
      </c>
      <c r="H232" s="27" t="str">
        <f aca="false">IF(OR(P232&lt;&gt;"OK",N(F232)&lt;=0),"",B232/F232)</f>
        <v/>
      </c>
      <c r="I232" s="28" t="str">
        <f aca="false">IF(OR(H232="",N(Rules!$B$7)=0),"",IF(H232&lt;=-Rules!$B$7,"STOP","OK"))</f>
        <v/>
      </c>
      <c r="J232" s="26" t="str">
        <f aca="false">IF(P232&lt;&gt;"OK","",SUMIFS(B$8:B232,A$8:A232,"&gt;"&amp;(A232-7),P$8:P232,"OK"))</f>
        <v/>
      </c>
      <c r="K232" s="27" t="str">
        <f aca="false">IF(P232&lt;&gt;"OK","",IF(G232-J232-SUMIFS(C$8:C232,A$8:A232,"&gt;"&amp;(A232-7),P$8:P232,"OK")&lt;=0,"",J232/(G232-J232-SUMIFS(C$8:C232,A$8:A232,"&gt;"&amp;(A232-7),P$8:P232,"OK"))))</f>
        <v/>
      </c>
      <c r="L232" s="28" t="str">
        <f aca="false">IF(OR(P232&lt;&gt;"OK",K232="",N(Rules!$B$8)=0),"",IF(K232&lt;=-Rules!$B$8,"STOP","OK"))</f>
        <v/>
      </c>
      <c r="M232" s="26" t="str">
        <f aca="false">IF(P232&lt;&gt;"OK","",MAX(IF(COUNT(M$8:M231)=0,N(Rules!$B$5),INDEX(M$8:M231,MATCH(9.99E+307,M$8:M231)))+N(C232),G232))</f>
        <v/>
      </c>
      <c r="N232" s="27" t="str">
        <f aca="false">IF(P232&lt;&gt;"OK","",IF(N(M232)&lt;=0,"",MAX(0,1-G232/M232)))</f>
        <v/>
      </c>
      <c r="O232" s="33" t="str">
        <f aca="false">IF(P232&lt;&gt;"OK","",IF(OR(N(Rules!$B$11)=0,N(N232)&lt;Rules!$B$11),1,IF(OR(Rules!$B$12="",N(Rules!$B$12)&lt;0,N(Rules!$B$12)&gt;1),1,Rules!$B$12)))</f>
        <v/>
      </c>
      <c r="P232" s="28" t="str">
        <f aca="false">IF(COUNTA(A232:E232)=0,"",IF(NOT(ISNUMBER(A232)),"Add a date",IF(NOT(ISNUMBER(B232)),"Add P/L (0 if flat)",IF(AND(C232&lt;&gt;"",NOT(ISNUMBER(C232))),"Deposit must be a number",IF(N(Rules!$B$5)&lt;=0,"Set account size on Rules",IF(A232&lt;=MAX(A$8:A231),"Date must be after the rows above","OK"))))))</f>
        <v/>
      </c>
      <c r="Q232" s="28" t="str">
        <f aca="false">IF(P232&lt;&gt;"OK","",COUNTIF(P$8:P232,"OK"))</f>
        <v/>
      </c>
    </row>
    <row r="233" customFormat="false" ht="15" hidden="false" customHeight="false" outlineLevel="0" collapsed="false">
      <c r="A233" s="29"/>
      <c r="B233" s="32"/>
      <c r="C233" s="32"/>
      <c r="D233" s="15"/>
      <c r="E233" s="15"/>
      <c r="F233" s="26" t="str">
        <f aca="false">IF(P233&lt;&gt;"OK","",IF(COUNT(G$8:G232)=0,N(Rules!$B$5),INDEX(G$8:G232,MATCH(9.99E+307,G$8:G232))))</f>
        <v/>
      </c>
      <c r="G233" s="26" t="str">
        <f aca="false">IF(P233&lt;&gt;"OK","",F233+B233+N(C233))</f>
        <v/>
      </c>
      <c r="H233" s="27" t="str">
        <f aca="false">IF(OR(P233&lt;&gt;"OK",N(F233)&lt;=0),"",B233/F233)</f>
        <v/>
      </c>
      <c r="I233" s="28" t="str">
        <f aca="false">IF(OR(H233="",N(Rules!$B$7)=0),"",IF(H233&lt;=-Rules!$B$7,"STOP","OK"))</f>
        <v/>
      </c>
      <c r="J233" s="26" t="str">
        <f aca="false">IF(P233&lt;&gt;"OK","",SUMIFS(B$8:B233,A$8:A233,"&gt;"&amp;(A233-7),P$8:P233,"OK"))</f>
        <v/>
      </c>
      <c r="K233" s="27" t="str">
        <f aca="false">IF(P233&lt;&gt;"OK","",IF(G233-J233-SUMIFS(C$8:C233,A$8:A233,"&gt;"&amp;(A233-7),P$8:P233,"OK")&lt;=0,"",J233/(G233-J233-SUMIFS(C$8:C233,A$8:A233,"&gt;"&amp;(A233-7),P$8:P233,"OK"))))</f>
        <v/>
      </c>
      <c r="L233" s="28" t="str">
        <f aca="false">IF(OR(P233&lt;&gt;"OK",K233="",N(Rules!$B$8)=0),"",IF(K233&lt;=-Rules!$B$8,"STOP","OK"))</f>
        <v/>
      </c>
      <c r="M233" s="26" t="str">
        <f aca="false">IF(P233&lt;&gt;"OK","",MAX(IF(COUNT(M$8:M232)=0,N(Rules!$B$5),INDEX(M$8:M232,MATCH(9.99E+307,M$8:M232)))+N(C233),G233))</f>
        <v/>
      </c>
      <c r="N233" s="27" t="str">
        <f aca="false">IF(P233&lt;&gt;"OK","",IF(N(M233)&lt;=0,"",MAX(0,1-G233/M233)))</f>
        <v/>
      </c>
      <c r="O233" s="33" t="str">
        <f aca="false">IF(P233&lt;&gt;"OK","",IF(OR(N(Rules!$B$11)=0,N(N233)&lt;Rules!$B$11),1,IF(OR(Rules!$B$12="",N(Rules!$B$12)&lt;0,N(Rules!$B$12)&gt;1),1,Rules!$B$12)))</f>
        <v/>
      </c>
      <c r="P233" s="28" t="str">
        <f aca="false">IF(COUNTA(A233:E233)=0,"",IF(NOT(ISNUMBER(A233)),"Add a date",IF(NOT(ISNUMBER(B233)),"Add P/L (0 if flat)",IF(AND(C233&lt;&gt;"",NOT(ISNUMBER(C233))),"Deposit must be a number",IF(N(Rules!$B$5)&lt;=0,"Set account size on Rules",IF(A233&lt;=MAX(A$8:A232),"Date must be after the rows above","OK"))))))</f>
        <v/>
      </c>
      <c r="Q233" s="28" t="str">
        <f aca="false">IF(P233&lt;&gt;"OK","",COUNTIF(P$8:P233,"OK"))</f>
        <v/>
      </c>
    </row>
    <row r="234" customFormat="false" ht="15" hidden="false" customHeight="false" outlineLevel="0" collapsed="false">
      <c r="A234" s="29"/>
      <c r="B234" s="32"/>
      <c r="C234" s="32"/>
      <c r="D234" s="15"/>
      <c r="E234" s="15"/>
      <c r="F234" s="26" t="str">
        <f aca="false">IF(P234&lt;&gt;"OK","",IF(COUNT(G$8:G233)=0,N(Rules!$B$5),INDEX(G$8:G233,MATCH(9.99E+307,G$8:G233))))</f>
        <v/>
      </c>
      <c r="G234" s="26" t="str">
        <f aca="false">IF(P234&lt;&gt;"OK","",F234+B234+N(C234))</f>
        <v/>
      </c>
      <c r="H234" s="27" t="str">
        <f aca="false">IF(OR(P234&lt;&gt;"OK",N(F234)&lt;=0),"",B234/F234)</f>
        <v/>
      </c>
      <c r="I234" s="28" t="str">
        <f aca="false">IF(OR(H234="",N(Rules!$B$7)=0),"",IF(H234&lt;=-Rules!$B$7,"STOP","OK"))</f>
        <v/>
      </c>
      <c r="J234" s="26" t="str">
        <f aca="false">IF(P234&lt;&gt;"OK","",SUMIFS(B$8:B234,A$8:A234,"&gt;"&amp;(A234-7),P$8:P234,"OK"))</f>
        <v/>
      </c>
      <c r="K234" s="27" t="str">
        <f aca="false">IF(P234&lt;&gt;"OK","",IF(G234-J234-SUMIFS(C$8:C234,A$8:A234,"&gt;"&amp;(A234-7),P$8:P234,"OK")&lt;=0,"",J234/(G234-J234-SUMIFS(C$8:C234,A$8:A234,"&gt;"&amp;(A234-7),P$8:P234,"OK"))))</f>
        <v/>
      </c>
      <c r="L234" s="28" t="str">
        <f aca="false">IF(OR(P234&lt;&gt;"OK",K234="",N(Rules!$B$8)=0),"",IF(K234&lt;=-Rules!$B$8,"STOP","OK"))</f>
        <v/>
      </c>
      <c r="M234" s="26" t="str">
        <f aca="false">IF(P234&lt;&gt;"OK","",MAX(IF(COUNT(M$8:M233)=0,N(Rules!$B$5),INDEX(M$8:M233,MATCH(9.99E+307,M$8:M233)))+N(C234),G234))</f>
        <v/>
      </c>
      <c r="N234" s="27" t="str">
        <f aca="false">IF(P234&lt;&gt;"OK","",IF(N(M234)&lt;=0,"",MAX(0,1-G234/M234)))</f>
        <v/>
      </c>
      <c r="O234" s="33" t="str">
        <f aca="false">IF(P234&lt;&gt;"OK","",IF(OR(N(Rules!$B$11)=0,N(N234)&lt;Rules!$B$11),1,IF(OR(Rules!$B$12="",N(Rules!$B$12)&lt;0,N(Rules!$B$12)&gt;1),1,Rules!$B$12)))</f>
        <v/>
      </c>
      <c r="P234" s="28" t="str">
        <f aca="false">IF(COUNTA(A234:E234)=0,"",IF(NOT(ISNUMBER(A234)),"Add a date",IF(NOT(ISNUMBER(B234)),"Add P/L (0 if flat)",IF(AND(C234&lt;&gt;"",NOT(ISNUMBER(C234))),"Deposit must be a number",IF(N(Rules!$B$5)&lt;=0,"Set account size on Rules",IF(A234&lt;=MAX(A$8:A233),"Date must be after the rows above","OK"))))))</f>
        <v/>
      </c>
      <c r="Q234" s="28" t="str">
        <f aca="false">IF(P234&lt;&gt;"OK","",COUNTIF(P$8:P234,"OK"))</f>
        <v/>
      </c>
    </row>
    <row r="235" customFormat="false" ht="15" hidden="false" customHeight="false" outlineLevel="0" collapsed="false">
      <c r="A235" s="29"/>
      <c r="B235" s="32"/>
      <c r="C235" s="32"/>
      <c r="D235" s="15"/>
      <c r="E235" s="15"/>
      <c r="F235" s="26" t="str">
        <f aca="false">IF(P235&lt;&gt;"OK","",IF(COUNT(G$8:G234)=0,N(Rules!$B$5),INDEX(G$8:G234,MATCH(9.99E+307,G$8:G234))))</f>
        <v/>
      </c>
      <c r="G235" s="26" t="str">
        <f aca="false">IF(P235&lt;&gt;"OK","",F235+B235+N(C235))</f>
        <v/>
      </c>
      <c r="H235" s="27" t="str">
        <f aca="false">IF(OR(P235&lt;&gt;"OK",N(F235)&lt;=0),"",B235/F235)</f>
        <v/>
      </c>
      <c r="I235" s="28" t="str">
        <f aca="false">IF(OR(H235="",N(Rules!$B$7)=0),"",IF(H235&lt;=-Rules!$B$7,"STOP","OK"))</f>
        <v/>
      </c>
      <c r="J235" s="26" t="str">
        <f aca="false">IF(P235&lt;&gt;"OK","",SUMIFS(B$8:B235,A$8:A235,"&gt;"&amp;(A235-7),P$8:P235,"OK"))</f>
        <v/>
      </c>
      <c r="K235" s="27" t="str">
        <f aca="false">IF(P235&lt;&gt;"OK","",IF(G235-J235-SUMIFS(C$8:C235,A$8:A235,"&gt;"&amp;(A235-7),P$8:P235,"OK")&lt;=0,"",J235/(G235-J235-SUMIFS(C$8:C235,A$8:A235,"&gt;"&amp;(A235-7),P$8:P235,"OK"))))</f>
        <v/>
      </c>
      <c r="L235" s="28" t="str">
        <f aca="false">IF(OR(P235&lt;&gt;"OK",K235="",N(Rules!$B$8)=0),"",IF(K235&lt;=-Rules!$B$8,"STOP","OK"))</f>
        <v/>
      </c>
      <c r="M235" s="26" t="str">
        <f aca="false">IF(P235&lt;&gt;"OK","",MAX(IF(COUNT(M$8:M234)=0,N(Rules!$B$5),INDEX(M$8:M234,MATCH(9.99E+307,M$8:M234)))+N(C235),G235))</f>
        <v/>
      </c>
      <c r="N235" s="27" t="str">
        <f aca="false">IF(P235&lt;&gt;"OK","",IF(N(M235)&lt;=0,"",MAX(0,1-G235/M235)))</f>
        <v/>
      </c>
      <c r="O235" s="33" t="str">
        <f aca="false">IF(P235&lt;&gt;"OK","",IF(OR(N(Rules!$B$11)=0,N(N235)&lt;Rules!$B$11),1,IF(OR(Rules!$B$12="",N(Rules!$B$12)&lt;0,N(Rules!$B$12)&gt;1),1,Rules!$B$12)))</f>
        <v/>
      </c>
      <c r="P235" s="28" t="str">
        <f aca="false">IF(COUNTA(A235:E235)=0,"",IF(NOT(ISNUMBER(A235)),"Add a date",IF(NOT(ISNUMBER(B235)),"Add P/L (0 if flat)",IF(AND(C235&lt;&gt;"",NOT(ISNUMBER(C235))),"Deposit must be a number",IF(N(Rules!$B$5)&lt;=0,"Set account size on Rules",IF(A235&lt;=MAX(A$8:A234),"Date must be after the rows above","OK"))))))</f>
        <v/>
      </c>
      <c r="Q235" s="28" t="str">
        <f aca="false">IF(P235&lt;&gt;"OK","",COUNTIF(P$8:P235,"OK"))</f>
        <v/>
      </c>
    </row>
    <row r="236" customFormat="false" ht="15" hidden="false" customHeight="false" outlineLevel="0" collapsed="false">
      <c r="A236" s="29"/>
      <c r="B236" s="32"/>
      <c r="C236" s="32"/>
      <c r="D236" s="15"/>
      <c r="E236" s="15"/>
      <c r="F236" s="26" t="str">
        <f aca="false">IF(P236&lt;&gt;"OK","",IF(COUNT(G$8:G235)=0,N(Rules!$B$5),INDEX(G$8:G235,MATCH(9.99E+307,G$8:G235))))</f>
        <v/>
      </c>
      <c r="G236" s="26" t="str">
        <f aca="false">IF(P236&lt;&gt;"OK","",F236+B236+N(C236))</f>
        <v/>
      </c>
      <c r="H236" s="27" t="str">
        <f aca="false">IF(OR(P236&lt;&gt;"OK",N(F236)&lt;=0),"",B236/F236)</f>
        <v/>
      </c>
      <c r="I236" s="28" t="str">
        <f aca="false">IF(OR(H236="",N(Rules!$B$7)=0),"",IF(H236&lt;=-Rules!$B$7,"STOP","OK"))</f>
        <v/>
      </c>
      <c r="J236" s="26" t="str">
        <f aca="false">IF(P236&lt;&gt;"OK","",SUMIFS(B$8:B236,A$8:A236,"&gt;"&amp;(A236-7),P$8:P236,"OK"))</f>
        <v/>
      </c>
      <c r="K236" s="27" t="str">
        <f aca="false">IF(P236&lt;&gt;"OK","",IF(G236-J236-SUMIFS(C$8:C236,A$8:A236,"&gt;"&amp;(A236-7),P$8:P236,"OK")&lt;=0,"",J236/(G236-J236-SUMIFS(C$8:C236,A$8:A236,"&gt;"&amp;(A236-7),P$8:P236,"OK"))))</f>
        <v/>
      </c>
      <c r="L236" s="28" t="str">
        <f aca="false">IF(OR(P236&lt;&gt;"OK",K236="",N(Rules!$B$8)=0),"",IF(K236&lt;=-Rules!$B$8,"STOP","OK"))</f>
        <v/>
      </c>
      <c r="M236" s="26" t="str">
        <f aca="false">IF(P236&lt;&gt;"OK","",MAX(IF(COUNT(M$8:M235)=0,N(Rules!$B$5),INDEX(M$8:M235,MATCH(9.99E+307,M$8:M235)))+N(C236),G236))</f>
        <v/>
      </c>
      <c r="N236" s="27" t="str">
        <f aca="false">IF(P236&lt;&gt;"OK","",IF(N(M236)&lt;=0,"",MAX(0,1-G236/M236)))</f>
        <v/>
      </c>
      <c r="O236" s="33" t="str">
        <f aca="false">IF(P236&lt;&gt;"OK","",IF(OR(N(Rules!$B$11)=0,N(N236)&lt;Rules!$B$11),1,IF(OR(Rules!$B$12="",N(Rules!$B$12)&lt;0,N(Rules!$B$12)&gt;1),1,Rules!$B$12)))</f>
        <v/>
      </c>
      <c r="P236" s="28" t="str">
        <f aca="false">IF(COUNTA(A236:E236)=0,"",IF(NOT(ISNUMBER(A236)),"Add a date",IF(NOT(ISNUMBER(B236)),"Add P/L (0 if flat)",IF(AND(C236&lt;&gt;"",NOT(ISNUMBER(C236))),"Deposit must be a number",IF(N(Rules!$B$5)&lt;=0,"Set account size on Rules",IF(A236&lt;=MAX(A$8:A235),"Date must be after the rows above","OK"))))))</f>
        <v/>
      </c>
      <c r="Q236" s="28" t="str">
        <f aca="false">IF(P236&lt;&gt;"OK","",COUNTIF(P$8:P236,"OK"))</f>
        <v/>
      </c>
    </row>
    <row r="237" customFormat="false" ht="15" hidden="false" customHeight="false" outlineLevel="0" collapsed="false">
      <c r="A237" s="29"/>
      <c r="B237" s="32"/>
      <c r="C237" s="32"/>
      <c r="D237" s="15"/>
      <c r="E237" s="15"/>
      <c r="F237" s="26" t="str">
        <f aca="false">IF(P237&lt;&gt;"OK","",IF(COUNT(G$8:G236)=0,N(Rules!$B$5),INDEX(G$8:G236,MATCH(9.99E+307,G$8:G236))))</f>
        <v/>
      </c>
      <c r="G237" s="26" t="str">
        <f aca="false">IF(P237&lt;&gt;"OK","",F237+B237+N(C237))</f>
        <v/>
      </c>
      <c r="H237" s="27" t="str">
        <f aca="false">IF(OR(P237&lt;&gt;"OK",N(F237)&lt;=0),"",B237/F237)</f>
        <v/>
      </c>
      <c r="I237" s="28" t="str">
        <f aca="false">IF(OR(H237="",N(Rules!$B$7)=0),"",IF(H237&lt;=-Rules!$B$7,"STOP","OK"))</f>
        <v/>
      </c>
      <c r="J237" s="26" t="str">
        <f aca="false">IF(P237&lt;&gt;"OK","",SUMIFS(B$8:B237,A$8:A237,"&gt;"&amp;(A237-7),P$8:P237,"OK"))</f>
        <v/>
      </c>
      <c r="K237" s="27" t="str">
        <f aca="false">IF(P237&lt;&gt;"OK","",IF(G237-J237-SUMIFS(C$8:C237,A$8:A237,"&gt;"&amp;(A237-7),P$8:P237,"OK")&lt;=0,"",J237/(G237-J237-SUMIFS(C$8:C237,A$8:A237,"&gt;"&amp;(A237-7),P$8:P237,"OK"))))</f>
        <v/>
      </c>
      <c r="L237" s="28" t="str">
        <f aca="false">IF(OR(P237&lt;&gt;"OK",K237="",N(Rules!$B$8)=0),"",IF(K237&lt;=-Rules!$B$8,"STOP","OK"))</f>
        <v/>
      </c>
      <c r="M237" s="26" t="str">
        <f aca="false">IF(P237&lt;&gt;"OK","",MAX(IF(COUNT(M$8:M236)=0,N(Rules!$B$5),INDEX(M$8:M236,MATCH(9.99E+307,M$8:M236)))+N(C237),G237))</f>
        <v/>
      </c>
      <c r="N237" s="27" t="str">
        <f aca="false">IF(P237&lt;&gt;"OK","",IF(N(M237)&lt;=0,"",MAX(0,1-G237/M237)))</f>
        <v/>
      </c>
      <c r="O237" s="33" t="str">
        <f aca="false">IF(P237&lt;&gt;"OK","",IF(OR(N(Rules!$B$11)=0,N(N237)&lt;Rules!$B$11),1,IF(OR(Rules!$B$12="",N(Rules!$B$12)&lt;0,N(Rules!$B$12)&gt;1),1,Rules!$B$12)))</f>
        <v/>
      </c>
      <c r="P237" s="28" t="str">
        <f aca="false">IF(COUNTA(A237:E237)=0,"",IF(NOT(ISNUMBER(A237)),"Add a date",IF(NOT(ISNUMBER(B237)),"Add P/L (0 if flat)",IF(AND(C237&lt;&gt;"",NOT(ISNUMBER(C237))),"Deposit must be a number",IF(N(Rules!$B$5)&lt;=0,"Set account size on Rules",IF(A237&lt;=MAX(A$8:A236),"Date must be after the rows above","OK"))))))</f>
        <v/>
      </c>
      <c r="Q237" s="28" t="str">
        <f aca="false">IF(P237&lt;&gt;"OK","",COUNTIF(P$8:P237,"OK"))</f>
        <v/>
      </c>
    </row>
    <row r="238" customFormat="false" ht="15" hidden="false" customHeight="false" outlineLevel="0" collapsed="false">
      <c r="A238" s="29"/>
      <c r="B238" s="32"/>
      <c r="C238" s="32"/>
      <c r="D238" s="15"/>
      <c r="E238" s="15"/>
      <c r="F238" s="26" t="str">
        <f aca="false">IF(P238&lt;&gt;"OK","",IF(COUNT(G$8:G237)=0,N(Rules!$B$5),INDEX(G$8:G237,MATCH(9.99E+307,G$8:G237))))</f>
        <v/>
      </c>
      <c r="G238" s="26" t="str">
        <f aca="false">IF(P238&lt;&gt;"OK","",F238+B238+N(C238))</f>
        <v/>
      </c>
      <c r="H238" s="27" t="str">
        <f aca="false">IF(OR(P238&lt;&gt;"OK",N(F238)&lt;=0),"",B238/F238)</f>
        <v/>
      </c>
      <c r="I238" s="28" t="str">
        <f aca="false">IF(OR(H238="",N(Rules!$B$7)=0),"",IF(H238&lt;=-Rules!$B$7,"STOP","OK"))</f>
        <v/>
      </c>
      <c r="J238" s="26" t="str">
        <f aca="false">IF(P238&lt;&gt;"OK","",SUMIFS(B$8:B238,A$8:A238,"&gt;"&amp;(A238-7),P$8:P238,"OK"))</f>
        <v/>
      </c>
      <c r="K238" s="27" t="str">
        <f aca="false">IF(P238&lt;&gt;"OK","",IF(G238-J238-SUMIFS(C$8:C238,A$8:A238,"&gt;"&amp;(A238-7),P$8:P238,"OK")&lt;=0,"",J238/(G238-J238-SUMIFS(C$8:C238,A$8:A238,"&gt;"&amp;(A238-7),P$8:P238,"OK"))))</f>
        <v/>
      </c>
      <c r="L238" s="28" t="str">
        <f aca="false">IF(OR(P238&lt;&gt;"OK",K238="",N(Rules!$B$8)=0),"",IF(K238&lt;=-Rules!$B$8,"STOP","OK"))</f>
        <v/>
      </c>
      <c r="M238" s="26" t="str">
        <f aca="false">IF(P238&lt;&gt;"OK","",MAX(IF(COUNT(M$8:M237)=0,N(Rules!$B$5),INDEX(M$8:M237,MATCH(9.99E+307,M$8:M237)))+N(C238),G238))</f>
        <v/>
      </c>
      <c r="N238" s="27" t="str">
        <f aca="false">IF(P238&lt;&gt;"OK","",IF(N(M238)&lt;=0,"",MAX(0,1-G238/M238)))</f>
        <v/>
      </c>
      <c r="O238" s="33" t="str">
        <f aca="false">IF(P238&lt;&gt;"OK","",IF(OR(N(Rules!$B$11)=0,N(N238)&lt;Rules!$B$11),1,IF(OR(Rules!$B$12="",N(Rules!$B$12)&lt;0,N(Rules!$B$12)&gt;1),1,Rules!$B$12)))</f>
        <v/>
      </c>
      <c r="P238" s="28" t="str">
        <f aca="false">IF(COUNTA(A238:E238)=0,"",IF(NOT(ISNUMBER(A238)),"Add a date",IF(NOT(ISNUMBER(B238)),"Add P/L (0 if flat)",IF(AND(C238&lt;&gt;"",NOT(ISNUMBER(C238))),"Deposit must be a number",IF(N(Rules!$B$5)&lt;=0,"Set account size on Rules",IF(A238&lt;=MAX(A$8:A237),"Date must be after the rows above","OK"))))))</f>
        <v/>
      </c>
      <c r="Q238" s="28" t="str">
        <f aca="false">IF(P238&lt;&gt;"OK","",COUNTIF(P$8:P238,"OK"))</f>
        <v/>
      </c>
    </row>
    <row r="239" customFormat="false" ht="15" hidden="false" customHeight="false" outlineLevel="0" collapsed="false">
      <c r="A239" s="29"/>
      <c r="B239" s="32"/>
      <c r="C239" s="32"/>
      <c r="D239" s="15"/>
      <c r="E239" s="15"/>
      <c r="F239" s="26" t="str">
        <f aca="false">IF(P239&lt;&gt;"OK","",IF(COUNT(G$8:G238)=0,N(Rules!$B$5),INDEX(G$8:G238,MATCH(9.99E+307,G$8:G238))))</f>
        <v/>
      </c>
      <c r="G239" s="26" t="str">
        <f aca="false">IF(P239&lt;&gt;"OK","",F239+B239+N(C239))</f>
        <v/>
      </c>
      <c r="H239" s="27" t="str">
        <f aca="false">IF(OR(P239&lt;&gt;"OK",N(F239)&lt;=0),"",B239/F239)</f>
        <v/>
      </c>
      <c r="I239" s="28" t="str">
        <f aca="false">IF(OR(H239="",N(Rules!$B$7)=0),"",IF(H239&lt;=-Rules!$B$7,"STOP","OK"))</f>
        <v/>
      </c>
      <c r="J239" s="26" t="str">
        <f aca="false">IF(P239&lt;&gt;"OK","",SUMIFS(B$8:B239,A$8:A239,"&gt;"&amp;(A239-7),P$8:P239,"OK"))</f>
        <v/>
      </c>
      <c r="K239" s="27" t="str">
        <f aca="false">IF(P239&lt;&gt;"OK","",IF(G239-J239-SUMIFS(C$8:C239,A$8:A239,"&gt;"&amp;(A239-7),P$8:P239,"OK")&lt;=0,"",J239/(G239-J239-SUMIFS(C$8:C239,A$8:A239,"&gt;"&amp;(A239-7),P$8:P239,"OK"))))</f>
        <v/>
      </c>
      <c r="L239" s="28" t="str">
        <f aca="false">IF(OR(P239&lt;&gt;"OK",K239="",N(Rules!$B$8)=0),"",IF(K239&lt;=-Rules!$B$8,"STOP","OK"))</f>
        <v/>
      </c>
      <c r="M239" s="26" t="str">
        <f aca="false">IF(P239&lt;&gt;"OK","",MAX(IF(COUNT(M$8:M238)=0,N(Rules!$B$5),INDEX(M$8:M238,MATCH(9.99E+307,M$8:M238)))+N(C239),G239))</f>
        <v/>
      </c>
      <c r="N239" s="27" t="str">
        <f aca="false">IF(P239&lt;&gt;"OK","",IF(N(M239)&lt;=0,"",MAX(0,1-G239/M239)))</f>
        <v/>
      </c>
      <c r="O239" s="33" t="str">
        <f aca="false">IF(P239&lt;&gt;"OK","",IF(OR(N(Rules!$B$11)=0,N(N239)&lt;Rules!$B$11),1,IF(OR(Rules!$B$12="",N(Rules!$B$12)&lt;0,N(Rules!$B$12)&gt;1),1,Rules!$B$12)))</f>
        <v/>
      </c>
      <c r="P239" s="28" t="str">
        <f aca="false">IF(COUNTA(A239:E239)=0,"",IF(NOT(ISNUMBER(A239)),"Add a date",IF(NOT(ISNUMBER(B239)),"Add P/L (0 if flat)",IF(AND(C239&lt;&gt;"",NOT(ISNUMBER(C239))),"Deposit must be a number",IF(N(Rules!$B$5)&lt;=0,"Set account size on Rules",IF(A239&lt;=MAX(A$8:A238),"Date must be after the rows above","OK"))))))</f>
        <v/>
      </c>
      <c r="Q239" s="28" t="str">
        <f aca="false">IF(P239&lt;&gt;"OK","",COUNTIF(P$8:P239,"OK"))</f>
        <v/>
      </c>
    </row>
    <row r="240" customFormat="false" ht="15" hidden="false" customHeight="false" outlineLevel="0" collapsed="false">
      <c r="A240" s="29"/>
      <c r="B240" s="32"/>
      <c r="C240" s="32"/>
      <c r="D240" s="15"/>
      <c r="E240" s="15"/>
      <c r="F240" s="26" t="str">
        <f aca="false">IF(P240&lt;&gt;"OK","",IF(COUNT(G$8:G239)=0,N(Rules!$B$5),INDEX(G$8:G239,MATCH(9.99E+307,G$8:G239))))</f>
        <v/>
      </c>
      <c r="G240" s="26" t="str">
        <f aca="false">IF(P240&lt;&gt;"OK","",F240+B240+N(C240))</f>
        <v/>
      </c>
      <c r="H240" s="27" t="str">
        <f aca="false">IF(OR(P240&lt;&gt;"OK",N(F240)&lt;=0),"",B240/F240)</f>
        <v/>
      </c>
      <c r="I240" s="28" t="str">
        <f aca="false">IF(OR(H240="",N(Rules!$B$7)=0),"",IF(H240&lt;=-Rules!$B$7,"STOP","OK"))</f>
        <v/>
      </c>
      <c r="J240" s="26" t="str">
        <f aca="false">IF(P240&lt;&gt;"OK","",SUMIFS(B$8:B240,A$8:A240,"&gt;"&amp;(A240-7),P$8:P240,"OK"))</f>
        <v/>
      </c>
      <c r="K240" s="27" t="str">
        <f aca="false">IF(P240&lt;&gt;"OK","",IF(G240-J240-SUMIFS(C$8:C240,A$8:A240,"&gt;"&amp;(A240-7),P$8:P240,"OK")&lt;=0,"",J240/(G240-J240-SUMIFS(C$8:C240,A$8:A240,"&gt;"&amp;(A240-7),P$8:P240,"OK"))))</f>
        <v/>
      </c>
      <c r="L240" s="28" t="str">
        <f aca="false">IF(OR(P240&lt;&gt;"OK",K240="",N(Rules!$B$8)=0),"",IF(K240&lt;=-Rules!$B$8,"STOP","OK"))</f>
        <v/>
      </c>
      <c r="M240" s="26" t="str">
        <f aca="false">IF(P240&lt;&gt;"OK","",MAX(IF(COUNT(M$8:M239)=0,N(Rules!$B$5),INDEX(M$8:M239,MATCH(9.99E+307,M$8:M239)))+N(C240),G240))</f>
        <v/>
      </c>
      <c r="N240" s="27" t="str">
        <f aca="false">IF(P240&lt;&gt;"OK","",IF(N(M240)&lt;=0,"",MAX(0,1-G240/M240)))</f>
        <v/>
      </c>
      <c r="O240" s="33" t="str">
        <f aca="false">IF(P240&lt;&gt;"OK","",IF(OR(N(Rules!$B$11)=0,N(N240)&lt;Rules!$B$11),1,IF(OR(Rules!$B$12="",N(Rules!$B$12)&lt;0,N(Rules!$B$12)&gt;1),1,Rules!$B$12)))</f>
        <v/>
      </c>
      <c r="P240" s="28" t="str">
        <f aca="false">IF(COUNTA(A240:E240)=0,"",IF(NOT(ISNUMBER(A240)),"Add a date",IF(NOT(ISNUMBER(B240)),"Add P/L (0 if flat)",IF(AND(C240&lt;&gt;"",NOT(ISNUMBER(C240))),"Deposit must be a number",IF(N(Rules!$B$5)&lt;=0,"Set account size on Rules",IF(A240&lt;=MAX(A$8:A239),"Date must be after the rows above","OK"))))))</f>
        <v/>
      </c>
      <c r="Q240" s="28" t="str">
        <f aca="false">IF(P240&lt;&gt;"OK","",COUNTIF(P$8:P240,"OK"))</f>
        <v/>
      </c>
    </row>
    <row r="241" customFormat="false" ht="15" hidden="false" customHeight="false" outlineLevel="0" collapsed="false">
      <c r="A241" s="29"/>
      <c r="B241" s="32"/>
      <c r="C241" s="32"/>
      <c r="D241" s="15"/>
      <c r="E241" s="15"/>
      <c r="F241" s="26" t="str">
        <f aca="false">IF(P241&lt;&gt;"OK","",IF(COUNT(G$8:G240)=0,N(Rules!$B$5),INDEX(G$8:G240,MATCH(9.99E+307,G$8:G240))))</f>
        <v/>
      </c>
      <c r="G241" s="26" t="str">
        <f aca="false">IF(P241&lt;&gt;"OK","",F241+B241+N(C241))</f>
        <v/>
      </c>
      <c r="H241" s="27" t="str">
        <f aca="false">IF(OR(P241&lt;&gt;"OK",N(F241)&lt;=0),"",B241/F241)</f>
        <v/>
      </c>
      <c r="I241" s="28" t="str">
        <f aca="false">IF(OR(H241="",N(Rules!$B$7)=0),"",IF(H241&lt;=-Rules!$B$7,"STOP","OK"))</f>
        <v/>
      </c>
      <c r="J241" s="26" t="str">
        <f aca="false">IF(P241&lt;&gt;"OK","",SUMIFS(B$8:B241,A$8:A241,"&gt;"&amp;(A241-7),P$8:P241,"OK"))</f>
        <v/>
      </c>
      <c r="K241" s="27" t="str">
        <f aca="false">IF(P241&lt;&gt;"OK","",IF(G241-J241-SUMIFS(C$8:C241,A$8:A241,"&gt;"&amp;(A241-7),P$8:P241,"OK")&lt;=0,"",J241/(G241-J241-SUMIFS(C$8:C241,A$8:A241,"&gt;"&amp;(A241-7),P$8:P241,"OK"))))</f>
        <v/>
      </c>
      <c r="L241" s="28" t="str">
        <f aca="false">IF(OR(P241&lt;&gt;"OK",K241="",N(Rules!$B$8)=0),"",IF(K241&lt;=-Rules!$B$8,"STOP","OK"))</f>
        <v/>
      </c>
      <c r="M241" s="26" t="str">
        <f aca="false">IF(P241&lt;&gt;"OK","",MAX(IF(COUNT(M$8:M240)=0,N(Rules!$B$5),INDEX(M$8:M240,MATCH(9.99E+307,M$8:M240)))+N(C241),G241))</f>
        <v/>
      </c>
      <c r="N241" s="27" t="str">
        <f aca="false">IF(P241&lt;&gt;"OK","",IF(N(M241)&lt;=0,"",MAX(0,1-G241/M241)))</f>
        <v/>
      </c>
      <c r="O241" s="33" t="str">
        <f aca="false">IF(P241&lt;&gt;"OK","",IF(OR(N(Rules!$B$11)=0,N(N241)&lt;Rules!$B$11),1,IF(OR(Rules!$B$12="",N(Rules!$B$12)&lt;0,N(Rules!$B$12)&gt;1),1,Rules!$B$12)))</f>
        <v/>
      </c>
      <c r="P241" s="28" t="str">
        <f aca="false">IF(COUNTA(A241:E241)=0,"",IF(NOT(ISNUMBER(A241)),"Add a date",IF(NOT(ISNUMBER(B241)),"Add P/L (0 if flat)",IF(AND(C241&lt;&gt;"",NOT(ISNUMBER(C241))),"Deposit must be a number",IF(N(Rules!$B$5)&lt;=0,"Set account size on Rules",IF(A241&lt;=MAX(A$8:A240),"Date must be after the rows above","OK"))))))</f>
        <v/>
      </c>
      <c r="Q241" s="28" t="str">
        <f aca="false">IF(P241&lt;&gt;"OK","",COUNTIF(P$8:P241,"OK"))</f>
        <v/>
      </c>
    </row>
    <row r="242" customFormat="false" ht="15" hidden="false" customHeight="false" outlineLevel="0" collapsed="false">
      <c r="A242" s="29"/>
      <c r="B242" s="32"/>
      <c r="C242" s="32"/>
      <c r="D242" s="15"/>
      <c r="E242" s="15"/>
      <c r="F242" s="26" t="str">
        <f aca="false">IF(P242&lt;&gt;"OK","",IF(COUNT(G$8:G241)=0,N(Rules!$B$5),INDEX(G$8:G241,MATCH(9.99E+307,G$8:G241))))</f>
        <v/>
      </c>
      <c r="G242" s="26" t="str">
        <f aca="false">IF(P242&lt;&gt;"OK","",F242+B242+N(C242))</f>
        <v/>
      </c>
      <c r="H242" s="27" t="str">
        <f aca="false">IF(OR(P242&lt;&gt;"OK",N(F242)&lt;=0),"",B242/F242)</f>
        <v/>
      </c>
      <c r="I242" s="28" t="str">
        <f aca="false">IF(OR(H242="",N(Rules!$B$7)=0),"",IF(H242&lt;=-Rules!$B$7,"STOP","OK"))</f>
        <v/>
      </c>
      <c r="J242" s="26" t="str">
        <f aca="false">IF(P242&lt;&gt;"OK","",SUMIFS(B$8:B242,A$8:A242,"&gt;"&amp;(A242-7),P$8:P242,"OK"))</f>
        <v/>
      </c>
      <c r="K242" s="27" t="str">
        <f aca="false">IF(P242&lt;&gt;"OK","",IF(G242-J242-SUMIFS(C$8:C242,A$8:A242,"&gt;"&amp;(A242-7),P$8:P242,"OK")&lt;=0,"",J242/(G242-J242-SUMIFS(C$8:C242,A$8:A242,"&gt;"&amp;(A242-7),P$8:P242,"OK"))))</f>
        <v/>
      </c>
      <c r="L242" s="28" t="str">
        <f aca="false">IF(OR(P242&lt;&gt;"OK",K242="",N(Rules!$B$8)=0),"",IF(K242&lt;=-Rules!$B$8,"STOP","OK"))</f>
        <v/>
      </c>
      <c r="M242" s="26" t="str">
        <f aca="false">IF(P242&lt;&gt;"OK","",MAX(IF(COUNT(M$8:M241)=0,N(Rules!$B$5),INDEX(M$8:M241,MATCH(9.99E+307,M$8:M241)))+N(C242),G242))</f>
        <v/>
      </c>
      <c r="N242" s="27" t="str">
        <f aca="false">IF(P242&lt;&gt;"OK","",IF(N(M242)&lt;=0,"",MAX(0,1-G242/M242)))</f>
        <v/>
      </c>
      <c r="O242" s="33" t="str">
        <f aca="false">IF(P242&lt;&gt;"OK","",IF(OR(N(Rules!$B$11)=0,N(N242)&lt;Rules!$B$11),1,IF(OR(Rules!$B$12="",N(Rules!$B$12)&lt;0,N(Rules!$B$12)&gt;1),1,Rules!$B$12)))</f>
        <v/>
      </c>
      <c r="P242" s="28" t="str">
        <f aca="false">IF(COUNTA(A242:E242)=0,"",IF(NOT(ISNUMBER(A242)),"Add a date",IF(NOT(ISNUMBER(B242)),"Add P/L (0 if flat)",IF(AND(C242&lt;&gt;"",NOT(ISNUMBER(C242))),"Deposit must be a number",IF(N(Rules!$B$5)&lt;=0,"Set account size on Rules",IF(A242&lt;=MAX(A$8:A241),"Date must be after the rows above","OK"))))))</f>
        <v/>
      </c>
      <c r="Q242" s="28" t="str">
        <f aca="false">IF(P242&lt;&gt;"OK","",COUNTIF(P$8:P242,"OK"))</f>
        <v/>
      </c>
    </row>
    <row r="243" customFormat="false" ht="15" hidden="false" customHeight="false" outlineLevel="0" collapsed="false">
      <c r="A243" s="29"/>
      <c r="B243" s="32"/>
      <c r="C243" s="32"/>
      <c r="D243" s="15"/>
      <c r="E243" s="15"/>
      <c r="F243" s="26" t="str">
        <f aca="false">IF(P243&lt;&gt;"OK","",IF(COUNT(G$8:G242)=0,N(Rules!$B$5),INDEX(G$8:G242,MATCH(9.99E+307,G$8:G242))))</f>
        <v/>
      </c>
      <c r="G243" s="26" t="str">
        <f aca="false">IF(P243&lt;&gt;"OK","",F243+B243+N(C243))</f>
        <v/>
      </c>
      <c r="H243" s="27" t="str">
        <f aca="false">IF(OR(P243&lt;&gt;"OK",N(F243)&lt;=0),"",B243/F243)</f>
        <v/>
      </c>
      <c r="I243" s="28" t="str">
        <f aca="false">IF(OR(H243="",N(Rules!$B$7)=0),"",IF(H243&lt;=-Rules!$B$7,"STOP","OK"))</f>
        <v/>
      </c>
      <c r="J243" s="26" t="str">
        <f aca="false">IF(P243&lt;&gt;"OK","",SUMIFS(B$8:B243,A$8:A243,"&gt;"&amp;(A243-7),P$8:P243,"OK"))</f>
        <v/>
      </c>
      <c r="K243" s="27" t="str">
        <f aca="false">IF(P243&lt;&gt;"OK","",IF(G243-J243-SUMIFS(C$8:C243,A$8:A243,"&gt;"&amp;(A243-7),P$8:P243,"OK")&lt;=0,"",J243/(G243-J243-SUMIFS(C$8:C243,A$8:A243,"&gt;"&amp;(A243-7),P$8:P243,"OK"))))</f>
        <v/>
      </c>
      <c r="L243" s="28" t="str">
        <f aca="false">IF(OR(P243&lt;&gt;"OK",K243="",N(Rules!$B$8)=0),"",IF(K243&lt;=-Rules!$B$8,"STOP","OK"))</f>
        <v/>
      </c>
      <c r="M243" s="26" t="str">
        <f aca="false">IF(P243&lt;&gt;"OK","",MAX(IF(COUNT(M$8:M242)=0,N(Rules!$B$5),INDEX(M$8:M242,MATCH(9.99E+307,M$8:M242)))+N(C243),G243))</f>
        <v/>
      </c>
      <c r="N243" s="27" t="str">
        <f aca="false">IF(P243&lt;&gt;"OK","",IF(N(M243)&lt;=0,"",MAX(0,1-G243/M243)))</f>
        <v/>
      </c>
      <c r="O243" s="33" t="str">
        <f aca="false">IF(P243&lt;&gt;"OK","",IF(OR(N(Rules!$B$11)=0,N(N243)&lt;Rules!$B$11),1,IF(OR(Rules!$B$12="",N(Rules!$B$12)&lt;0,N(Rules!$B$12)&gt;1),1,Rules!$B$12)))</f>
        <v/>
      </c>
      <c r="P243" s="28" t="str">
        <f aca="false">IF(COUNTA(A243:E243)=0,"",IF(NOT(ISNUMBER(A243)),"Add a date",IF(NOT(ISNUMBER(B243)),"Add P/L (0 if flat)",IF(AND(C243&lt;&gt;"",NOT(ISNUMBER(C243))),"Deposit must be a number",IF(N(Rules!$B$5)&lt;=0,"Set account size on Rules",IF(A243&lt;=MAX(A$8:A242),"Date must be after the rows above","OK"))))))</f>
        <v/>
      </c>
      <c r="Q243" s="28" t="str">
        <f aca="false">IF(P243&lt;&gt;"OK","",COUNTIF(P$8:P243,"OK"))</f>
        <v/>
      </c>
    </row>
    <row r="244" customFormat="false" ht="15" hidden="false" customHeight="false" outlineLevel="0" collapsed="false">
      <c r="A244" s="29"/>
      <c r="B244" s="32"/>
      <c r="C244" s="32"/>
      <c r="D244" s="15"/>
      <c r="E244" s="15"/>
      <c r="F244" s="26" t="str">
        <f aca="false">IF(P244&lt;&gt;"OK","",IF(COUNT(G$8:G243)=0,N(Rules!$B$5),INDEX(G$8:G243,MATCH(9.99E+307,G$8:G243))))</f>
        <v/>
      </c>
      <c r="G244" s="26" t="str">
        <f aca="false">IF(P244&lt;&gt;"OK","",F244+B244+N(C244))</f>
        <v/>
      </c>
      <c r="H244" s="27" t="str">
        <f aca="false">IF(OR(P244&lt;&gt;"OK",N(F244)&lt;=0),"",B244/F244)</f>
        <v/>
      </c>
      <c r="I244" s="28" t="str">
        <f aca="false">IF(OR(H244="",N(Rules!$B$7)=0),"",IF(H244&lt;=-Rules!$B$7,"STOP","OK"))</f>
        <v/>
      </c>
      <c r="J244" s="26" t="str">
        <f aca="false">IF(P244&lt;&gt;"OK","",SUMIFS(B$8:B244,A$8:A244,"&gt;"&amp;(A244-7),P$8:P244,"OK"))</f>
        <v/>
      </c>
      <c r="K244" s="27" t="str">
        <f aca="false">IF(P244&lt;&gt;"OK","",IF(G244-J244-SUMIFS(C$8:C244,A$8:A244,"&gt;"&amp;(A244-7),P$8:P244,"OK")&lt;=0,"",J244/(G244-J244-SUMIFS(C$8:C244,A$8:A244,"&gt;"&amp;(A244-7),P$8:P244,"OK"))))</f>
        <v/>
      </c>
      <c r="L244" s="28" t="str">
        <f aca="false">IF(OR(P244&lt;&gt;"OK",K244="",N(Rules!$B$8)=0),"",IF(K244&lt;=-Rules!$B$8,"STOP","OK"))</f>
        <v/>
      </c>
      <c r="M244" s="26" t="str">
        <f aca="false">IF(P244&lt;&gt;"OK","",MAX(IF(COUNT(M$8:M243)=0,N(Rules!$B$5),INDEX(M$8:M243,MATCH(9.99E+307,M$8:M243)))+N(C244),G244))</f>
        <v/>
      </c>
      <c r="N244" s="27" t="str">
        <f aca="false">IF(P244&lt;&gt;"OK","",IF(N(M244)&lt;=0,"",MAX(0,1-G244/M244)))</f>
        <v/>
      </c>
      <c r="O244" s="33" t="str">
        <f aca="false">IF(P244&lt;&gt;"OK","",IF(OR(N(Rules!$B$11)=0,N(N244)&lt;Rules!$B$11),1,IF(OR(Rules!$B$12="",N(Rules!$B$12)&lt;0,N(Rules!$B$12)&gt;1),1,Rules!$B$12)))</f>
        <v/>
      </c>
      <c r="P244" s="28" t="str">
        <f aca="false">IF(COUNTA(A244:E244)=0,"",IF(NOT(ISNUMBER(A244)),"Add a date",IF(NOT(ISNUMBER(B244)),"Add P/L (0 if flat)",IF(AND(C244&lt;&gt;"",NOT(ISNUMBER(C244))),"Deposit must be a number",IF(N(Rules!$B$5)&lt;=0,"Set account size on Rules",IF(A244&lt;=MAX(A$8:A243),"Date must be after the rows above","OK"))))))</f>
        <v/>
      </c>
      <c r="Q244" s="28" t="str">
        <f aca="false">IF(P244&lt;&gt;"OK","",COUNTIF(P$8:P244,"OK"))</f>
        <v/>
      </c>
    </row>
    <row r="245" customFormat="false" ht="15" hidden="false" customHeight="false" outlineLevel="0" collapsed="false">
      <c r="A245" s="29"/>
      <c r="B245" s="32"/>
      <c r="C245" s="32"/>
      <c r="D245" s="15"/>
      <c r="E245" s="15"/>
      <c r="F245" s="26" t="str">
        <f aca="false">IF(P245&lt;&gt;"OK","",IF(COUNT(G$8:G244)=0,N(Rules!$B$5),INDEX(G$8:G244,MATCH(9.99E+307,G$8:G244))))</f>
        <v/>
      </c>
      <c r="G245" s="26" t="str">
        <f aca="false">IF(P245&lt;&gt;"OK","",F245+B245+N(C245))</f>
        <v/>
      </c>
      <c r="H245" s="27" t="str">
        <f aca="false">IF(OR(P245&lt;&gt;"OK",N(F245)&lt;=0),"",B245/F245)</f>
        <v/>
      </c>
      <c r="I245" s="28" t="str">
        <f aca="false">IF(OR(H245="",N(Rules!$B$7)=0),"",IF(H245&lt;=-Rules!$B$7,"STOP","OK"))</f>
        <v/>
      </c>
      <c r="J245" s="26" t="str">
        <f aca="false">IF(P245&lt;&gt;"OK","",SUMIFS(B$8:B245,A$8:A245,"&gt;"&amp;(A245-7),P$8:P245,"OK"))</f>
        <v/>
      </c>
      <c r="K245" s="27" t="str">
        <f aca="false">IF(P245&lt;&gt;"OK","",IF(G245-J245-SUMIFS(C$8:C245,A$8:A245,"&gt;"&amp;(A245-7),P$8:P245,"OK")&lt;=0,"",J245/(G245-J245-SUMIFS(C$8:C245,A$8:A245,"&gt;"&amp;(A245-7),P$8:P245,"OK"))))</f>
        <v/>
      </c>
      <c r="L245" s="28" t="str">
        <f aca="false">IF(OR(P245&lt;&gt;"OK",K245="",N(Rules!$B$8)=0),"",IF(K245&lt;=-Rules!$B$8,"STOP","OK"))</f>
        <v/>
      </c>
      <c r="M245" s="26" t="str">
        <f aca="false">IF(P245&lt;&gt;"OK","",MAX(IF(COUNT(M$8:M244)=0,N(Rules!$B$5),INDEX(M$8:M244,MATCH(9.99E+307,M$8:M244)))+N(C245),G245))</f>
        <v/>
      </c>
      <c r="N245" s="27" t="str">
        <f aca="false">IF(P245&lt;&gt;"OK","",IF(N(M245)&lt;=0,"",MAX(0,1-G245/M245)))</f>
        <v/>
      </c>
      <c r="O245" s="33" t="str">
        <f aca="false">IF(P245&lt;&gt;"OK","",IF(OR(N(Rules!$B$11)=0,N(N245)&lt;Rules!$B$11),1,IF(OR(Rules!$B$12="",N(Rules!$B$12)&lt;0,N(Rules!$B$12)&gt;1),1,Rules!$B$12)))</f>
        <v/>
      </c>
      <c r="P245" s="28" t="str">
        <f aca="false">IF(COUNTA(A245:E245)=0,"",IF(NOT(ISNUMBER(A245)),"Add a date",IF(NOT(ISNUMBER(B245)),"Add P/L (0 if flat)",IF(AND(C245&lt;&gt;"",NOT(ISNUMBER(C245))),"Deposit must be a number",IF(N(Rules!$B$5)&lt;=0,"Set account size on Rules",IF(A245&lt;=MAX(A$8:A244),"Date must be after the rows above","OK"))))))</f>
        <v/>
      </c>
      <c r="Q245" s="28" t="str">
        <f aca="false">IF(P245&lt;&gt;"OK","",COUNTIF(P$8:P245,"OK"))</f>
        <v/>
      </c>
    </row>
    <row r="246" customFormat="false" ht="15" hidden="false" customHeight="false" outlineLevel="0" collapsed="false">
      <c r="A246" s="29"/>
      <c r="B246" s="32"/>
      <c r="C246" s="32"/>
      <c r="D246" s="15"/>
      <c r="E246" s="15"/>
      <c r="F246" s="26" t="str">
        <f aca="false">IF(P246&lt;&gt;"OK","",IF(COUNT(G$8:G245)=0,N(Rules!$B$5),INDEX(G$8:G245,MATCH(9.99E+307,G$8:G245))))</f>
        <v/>
      </c>
      <c r="G246" s="26" t="str">
        <f aca="false">IF(P246&lt;&gt;"OK","",F246+B246+N(C246))</f>
        <v/>
      </c>
      <c r="H246" s="27" t="str">
        <f aca="false">IF(OR(P246&lt;&gt;"OK",N(F246)&lt;=0),"",B246/F246)</f>
        <v/>
      </c>
      <c r="I246" s="28" t="str">
        <f aca="false">IF(OR(H246="",N(Rules!$B$7)=0),"",IF(H246&lt;=-Rules!$B$7,"STOP","OK"))</f>
        <v/>
      </c>
      <c r="J246" s="26" t="str">
        <f aca="false">IF(P246&lt;&gt;"OK","",SUMIFS(B$8:B246,A$8:A246,"&gt;"&amp;(A246-7),P$8:P246,"OK"))</f>
        <v/>
      </c>
      <c r="K246" s="27" t="str">
        <f aca="false">IF(P246&lt;&gt;"OK","",IF(G246-J246-SUMIFS(C$8:C246,A$8:A246,"&gt;"&amp;(A246-7),P$8:P246,"OK")&lt;=0,"",J246/(G246-J246-SUMIFS(C$8:C246,A$8:A246,"&gt;"&amp;(A246-7),P$8:P246,"OK"))))</f>
        <v/>
      </c>
      <c r="L246" s="28" t="str">
        <f aca="false">IF(OR(P246&lt;&gt;"OK",K246="",N(Rules!$B$8)=0),"",IF(K246&lt;=-Rules!$B$8,"STOP","OK"))</f>
        <v/>
      </c>
      <c r="M246" s="26" t="str">
        <f aca="false">IF(P246&lt;&gt;"OK","",MAX(IF(COUNT(M$8:M245)=0,N(Rules!$B$5),INDEX(M$8:M245,MATCH(9.99E+307,M$8:M245)))+N(C246),G246))</f>
        <v/>
      </c>
      <c r="N246" s="27" t="str">
        <f aca="false">IF(P246&lt;&gt;"OK","",IF(N(M246)&lt;=0,"",MAX(0,1-G246/M246)))</f>
        <v/>
      </c>
      <c r="O246" s="33" t="str">
        <f aca="false">IF(P246&lt;&gt;"OK","",IF(OR(N(Rules!$B$11)=0,N(N246)&lt;Rules!$B$11),1,IF(OR(Rules!$B$12="",N(Rules!$B$12)&lt;0,N(Rules!$B$12)&gt;1),1,Rules!$B$12)))</f>
        <v/>
      </c>
      <c r="P246" s="28" t="str">
        <f aca="false">IF(COUNTA(A246:E246)=0,"",IF(NOT(ISNUMBER(A246)),"Add a date",IF(NOT(ISNUMBER(B246)),"Add P/L (0 if flat)",IF(AND(C246&lt;&gt;"",NOT(ISNUMBER(C246))),"Deposit must be a number",IF(N(Rules!$B$5)&lt;=0,"Set account size on Rules",IF(A246&lt;=MAX(A$8:A245),"Date must be after the rows above","OK"))))))</f>
        <v/>
      </c>
      <c r="Q246" s="28" t="str">
        <f aca="false">IF(P246&lt;&gt;"OK","",COUNTIF(P$8:P246,"OK"))</f>
        <v/>
      </c>
    </row>
    <row r="247" customFormat="false" ht="15" hidden="false" customHeight="false" outlineLevel="0" collapsed="false">
      <c r="A247" s="29"/>
      <c r="B247" s="32"/>
      <c r="C247" s="32"/>
      <c r="D247" s="15"/>
      <c r="E247" s="15"/>
      <c r="F247" s="26" t="str">
        <f aca="false">IF(P247&lt;&gt;"OK","",IF(COUNT(G$8:G246)=0,N(Rules!$B$5),INDEX(G$8:G246,MATCH(9.99E+307,G$8:G246))))</f>
        <v/>
      </c>
      <c r="G247" s="26" t="str">
        <f aca="false">IF(P247&lt;&gt;"OK","",F247+B247+N(C247))</f>
        <v/>
      </c>
      <c r="H247" s="27" t="str">
        <f aca="false">IF(OR(P247&lt;&gt;"OK",N(F247)&lt;=0),"",B247/F247)</f>
        <v/>
      </c>
      <c r="I247" s="28" t="str">
        <f aca="false">IF(OR(H247="",N(Rules!$B$7)=0),"",IF(H247&lt;=-Rules!$B$7,"STOP","OK"))</f>
        <v/>
      </c>
      <c r="J247" s="26" t="str">
        <f aca="false">IF(P247&lt;&gt;"OK","",SUMIFS(B$8:B247,A$8:A247,"&gt;"&amp;(A247-7),P$8:P247,"OK"))</f>
        <v/>
      </c>
      <c r="K247" s="27" t="str">
        <f aca="false">IF(P247&lt;&gt;"OK","",IF(G247-J247-SUMIFS(C$8:C247,A$8:A247,"&gt;"&amp;(A247-7),P$8:P247,"OK")&lt;=0,"",J247/(G247-J247-SUMIFS(C$8:C247,A$8:A247,"&gt;"&amp;(A247-7),P$8:P247,"OK"))))</f>
        <v/>
      </c>
      <c r="L247" s="28" t="str">
        <f aca="false">IF(OR(P247&lt;&gt;"OK",K247="",N(Rules!$B$8)=0),"",IF(K247&lt;=-Rules!$B$8,"STOP","OK"))</f>
        <v/>
      </c>
      <c r="M247" s="26" t="str">
        <f aca="false">IF(P247&lt;&gt;"OK","",MAX(IF(COUNT(M$8:M246)=0,N(Rules!$B$5),INDEX(M$8:M246,MATCH(9.99E+307,M$8:M246)))+N(C247),G247))</f>
        <v/>
      </c>
      <c r="N247" s="27" t="str">
        <f aca="false">IF(P247&lt;&gt;"OK","",IF(N(M247)&lt;=0,"",MAX(0,1-G247/M247)))</f>
        <v/>
      </c>
      <c r="O247" s="33" t="str">
        <f aca="false">IF(P247&lt;&gt;"OK","",IF(OR(N(Rules!$B$11)=0,N(N247)&lt;Rules!$B$11),1,IF(OR(Rules!$B$12="",N(Rules!$B$12)&lt;0,N(Rules!$B$12)&gt;1),1,Rules!$B$12)))</f>
        <v/>
      </c>
      <c r="P247" s="28" t="str">
        <f aca="false">IF(COUNTA(A247:E247)=0,"",IF(NOT(ISNUMBER(A247)),"Add a date",IF(NOT(ISNUMBER(B247)),"Add P/L (0 if flat)",IF(AND(C247&lt;&gt;"",NOT(ISNUMBER(C247))),"Deposit must be a number",IF(N(Rules!$B$5)&lt;=0,"Set account size on Rules",IF(A247&lt;=MAX(A$8:A246),"Date must be after the rows above","OK"))))))</f>
        <v/>
      </c>
      <c r="Q247" s="28" t="str">
        <f aca="false">IF(P247&lt;&gt;"OK","",COUNTIF(P$8:P247,"OK"))</f>
        <v/>
      </c>
    </row>
    <row r="248" customFormat="false" ht="15" hidden="false" customHeight="false" outlineLevel="0" collapsed="false">
      <c r="A248" s="29"/>
      <c r="B248" s="32"/>
      <c r="C248" s="32"/>
      <c r="D248" s="15"/>
      <c r="E248" s="15"/>
      <c r="F248" s="26" t="str">
        <f aca="false">IF(P248&lt;&gt;"OK","",IF(COUNT(G$8:G247)=0,N(Rules!$B$5),INDEX(G$8:G247,MATCH(9.99E+307,G$8:G247))))</f>
        <v/>
      </c>
      <c r="G248" s="26" t="str">
        <f aca="false">IF(P248&lt;&gt;"OK","",F248+B248+N(C248))</f>
        <v/>
      </c>
      <c r="H248" s="27" t="str">
        <f aca="false">IF(OR(P248&lt;&gt;"OK",N(F248)&lt;=0),"",B248/F248)</f>
        <v/>
      </c>
      <c r="I248" s="28" t="str">
        <f aca="false">IF(OR(H248="",N(Rules!$B$7)=0),"",IF(H248&lt;=-Rules!$B$7,"STOP","OK"))</f>
        <v/>
      </c>
      <c r="J248" s="26" t="str">
        <f aca="false">IF(P248&lt;&gt;"OK","",SUMIFS(B$8:B248,A$8:A248,"&gt;"&amp;(A248-7),P$8:P248,"OK"))</f>
        <v/>
      </c>
      <c r="K248" s="27" t="str">
        <f aca="false">IF(P248&lt;&gt;"OK","",IF(G248-J248-SUMIFS(C$8:C248,A$8:A248,"&gt;"&amp;(A248-7),P$8:P248,"OK")&lt;=0,"",J248/(G248-J248-SUMIFS(C$8:C248,A$8:A248,"&gt;"&amp;(A248-7),P$8:P248,"OK"))))</f>
        <v/>
      </c>
      <c r="L248" s="28" t="str">
        <f aca="false">IF(OR(P248&lt;&gt;"OK",K248="",N(Rules!$B$8)=0),"",IF(K248&lt;=-Rules!$B$8,"STOP","OK"))</f>
        <v/>
      </c>
      <c r="M248" s="26" t="str">
        <f aca="false">IF(P248&lt;&gt;"OK","",MAX(IF(COUNT(M$8:M247)=0,N(Rules!$B$5),INDEX(M$8:M247,MATCH(9.99E+307,M$8:M247)))+N(C248),G248))</f>
        <v/>
      </c>
      <c r="N248" s="27" t="str">
        <f aca="false">IF(P248&lt;&gt;"OK","",IF(N(M248)&lt;=0,"",MAX(0,1-G248/M248)))</f>
        <v/>
      </c>
      <c r="O248" s="33" t="str">
        <f aca="false">IF(P248&lt;&gt;"OK","",IF(OR(N(Rules!$B$11)=0,N(N248)&lt;Rules!$B$11),1,IF(OR(Rules!$B$12="",N(Rules!$B$12)&lt;0,N(Rules!$B$12)&gt;1),1,Rules!$B$12)))</f>
        <v/>
      </c>
      <c r="P248" s="28" t="str">
        <f aca="false">IF(COUNTA(A248:E248)=0,"",IF(NOT(ISNUMBER(A248)),"Add a date",IF(NOT(ISNUMBER(B248)),"Add P/L (0 if flat)",IF(AND(C248&lt;&gt;"",NOT(ISNUMBER(C248))),"Deposit must be a number",IF(N(Rules!$B$5)&lt;=0,"Set account size on Rules",IF(A248&lt;=MAX(A$8:A247),"Date must be after the rows above","OK"))))))</f>
        <v/>
      </c>
      <c r="Q248" s="28" t="str">
        <f aca="false">IF(P248&lt;&gt;"OK","",COUNTIF(P$8:P248,"OK"))</f>
        <v/>
      </c>
    </row>
    <row r="249" customFormat="false" ht="15" hidden="false" customHeight="false" outlineLevel="0" collapsed="false">
      <c r="A249" s="29"/>
      <c r="B249" s="32"/>
      <c r="C249" s="32"/>
      <c r="D249" s="15"/>
      <c r="E249" s="15"/>
      <c r="F249" s="26" t="str">
        <f aca="false">IF(P249&lt;&gt;"OK","",IF(COUNT(G$8:G248)=0,N(Rules!$B$5),INDEX(G$8:G248,MATCH(9.99E+307,G$8:G248))))</f>
        <v/>
      </c>
      <c r="G249" s="26" t="str">
        <f aca="false">IF(P249&lt;&gt;"OK","",F249+B249+N(C249))</f>
        <v/>
      </c>
      <c r="H249" s="27" t="str">
        <f aca="false">IF(OR(P249&lt;&gt;"OK",N(F249)&lt;=0),"",B249/F249)</f>
        <v/>
      </c>
      <c r="I249" s="28" t="str">
        <f aca="false">IF(OR(H249="",N(Rules!$B$7)=0),"",IF(H249&lt;=-Rules!$B$7,"STOP","OK"))</f>
        <v/>
      </c>
      <c r="J249" s="26" t="str">
        <f aca="false">IF(P249&lt;&gt;"OK","",SUMIFS(B$8:B249,A$8:A249,"&gt;"&amp;(A249-7),P$8:P249,"OK"))</f>
        <v/>
      </c>
      <c r="K249" s="27" t="str">
        <f aca="false">IF(P249&lt;&gt;"OK","",IF(G249-J249-SUMIFS(C$8:C249,A$8:A249,"&gt;"&amp;(A249-7),P$8:P249,"OK")&lt;=0,"",J249/(G249-J249-SUMIFS(C$8:C249,A$8:A249,"&gt;"&amp;(A249-7),P$8:P249,"OK"))))</f>
        <v/>
      </c>
      <c r="L249" s="28" t="str">
        <f aca="false">IF(OR(P249&lt;&gt;"OK",K249="",N(Rules!$B$8)=0),"",IF(K249&lt;=-Rules!$B$8,"STOP","OK"))</f>
        <v/>
      </c>
      <c r="M249" s="26" t="str">
        <f aca="false">IF(P249&lt;&gt;"OK","",MAX(IF(COUNT(M$8:M248)=0,N(Rules!$B$5),INDEX(M$8:M248,MATCH(9.99E+307,M$8:M248)))+N(C249),G249))</f>
        <v/>
      </c>
      <c r="N249" s="27" t="str">
        <f aca="false">IF(P249&lt;&gt;"OK","",IF(N(M249)&lt;=0,"",MAX(0,1-G249/M249)))</f>
        <v/>
      </c>
      <c r="O249" s="33" t="str">
        <f aca="false">IF(P249&lt;&gt;"OK","",IF(OR(N(Rules!$B$11)=0,N(N249)&lt;Rules!$B$11),1,IF(OR(Rules!$B$12="",N(Rules!$B$12)&lt;0,N(Rules!$B$12)&gt;1),1,Rules!$B$12)))</f>
        <v/>
      </c>
      <c r="P249" s="28" t="str">
        <f aca="false">IF(COUNTA(A249:E249)=0,"",IF(NOT(ISNUMBER(A249)),"Add a date",IF(NOT(ISNUMBER(B249)),"Add P/L (0 if flat)",IF(AND(C249&lt;&gt;"",NOT(ISNUMBER(C249))),"Deposit must be a number",IF(N(Rules!$B$5)&lt;=0,"Set account size on Rules",IF(A249&lt;=MAX(A$8:A248),"Date must be after the rows above","OK"))))))</f>
        <v/>
      </c>
      <c r="Q249" s="28" t="str">
        <f aca="false">IF(P249&lt;&gt;"OK","",COUNTIF(P$8:P249,"OK"))</f>
        <v/>
      </c>
    </row>
    <row r="250" customFormat="false" ht="15" hidden="false" customHeight="false" outlineLevel="0" collapsed="false">
      <c r="A250" s="29"/>
      <c r="B250" s="32"/>
      <c r="C250" s="32"/>
      <c r="D250" s="15"/>
      <c r="E250" s="15"/>
      <c r="F250" s="26" t="str">
        <f aca="false">IF(P250&lt;&gt;"OK","",IF(COUNT(G$8:G249)=0,N(Rules!$B$5),INDEX(G$8:G249,MATCH(9.99E+307,G$8:G249))))</f>
        <v/>
      </c>
      <c r="G250" s="26" t="str">
        <f aca="false">IF(P250&lt;&gt;"OK","",F250+B250+N(C250))</f>
        <v/>
      </c>
      <c r="H250" s="27" t="str">
        <f aca="false">IF(OR(P250&lt;&gt;"OK",N(F250)&lt;=0),"",B250/F250)</f>
        <v/>
      </c>
      <c r="I250" s="28" t="str">
        <f aca="false">IF(OR(H250="",N(Rules!$B$7)=0),"",IF(H250&lt;=-Rules!$B$7,"STOP","OK"))</f>
        <v/>
      </c>
      <c r="J250" s="26" t="str">
        <f aca="false">IF(P250&lt;&gt;"OK","",SUMIFS(B$8:B250,A$8:A250,"&gt;"&amp;(A250-7),P$8:P250,"OK"))</f>
        <v/>
      </c>
      <c r="K250" s="27" t="str">
        <f aca="false">IF(P250&lt;&gt;"OK","",IF(G250-J250-SUMIFS(C$8:C250,A$8:A250,"&gt;"&amp;(A250-7),P$8:P250,"OK")&lt;=0,"",J250/(G250-J250-SUMIFS(C$8:C250,A$8:A250,"&gt;"&amp;(A250-7),P$8:P250,"OK"))))</f>
        <v/>
      </c>
      <c r="L250" s="28" t="str">
        <f aca="false">IF(OR(P250&lt;&gt;"OK",K250="",N(Rules!$B$8)=0),"",IF(K250&lt;=-Rules!$B$8,"STOP","OK"))</f>
        <v/>
      </c>
      <c r="M250" s="26" t="str">
        <f aca="false">IF(P250&lt;&gt;"OK","",MAX(IF(COUNT(M$8:M249)=0,N(Rules!$B$5),INDEX(M$8:M249,MATCH(9.99E+307,M$8:M249)))+N(C250),G250))</f>
        <v/>
      </c>
      <c r="N250" s="27" t="str">
        <f aca="false">IF(P250&lt;&gt;"OK","",IF(N(M250)&lt;=0,"",MAX(0,1-G250/M250)))</f>
        <v/>
      </c>
      <c r="O250" s="33" t="str">
        <f aca="false">IF(P250&lt;&gt;"OK","",IF(OR(N(Rules!$B$11)=0,N(N250)&lt;Rules!$B$11),1,IF(OR(Rules!$B$12="",N(Rules!$B$12)&lt;0,N(Rules!$B$12)&gt;1),1,Rules!$B$12)))</f>
        <v/>
      </c>
      <c r="P250" s="28" t="str">
        <f aca="false">IF(COUNTA(A250:E250)=0,"",IF(NOT(ISNUMBER(A250)),"Add a date",IF(NOT(ISNUMBER(B250)),"Add P/L (0 if flat)",IF(AND(C250&lt;&gt;"",NOT(ISNUMBER(C250))),"Deposit must be a number",IF(N(Rules!$B$5)&lt;=0,"Set account size on Rules",IF(A250&lt;=MAX(A$8:A249),"Date must be after the rows above","OK"))))))</f>
        <v/>
      </c>
      <c r="Q250" s="28" t="str">
        <f aca="false">IF(P250&lt;&gt;"OK","",COUNTIF(P$8:P250,"OK"))</f>
        <v/>
      </c>
    </row>
    <row r="251" customFormat="false" ht="15" hidden="false" customHeight="false" outlineLevel="0" collapsed="false">
      <c r="A251" s="29"/>
      <c r="B251" s="32"/>
      <c r="C251" s="32"/>
      <c r="D251" s="15"/>
      <c r="E251" s="15"/>
      <c r="F251" s="26" t="str">
        <f aca="false">IF(P251&lt;&gt;"OK","",IF(COUNT(G$8:G250)=0,N(Rules!$B$5),INDEX(G$8:G250,MATCH(9.99E+307,G$8:G250))))</f>
        <v/>
      </c>
      <c r="G251" s="26" t="str">
        <f aca="false">IF(P251&lt;&gt;"OK","",F251+B251+N(C251))</f>
        <v/>
      </c>
      <c r="H251" s="27" t="str">
        <f aca="false">IF(OR(P251&lt;&gt;"OK",N(F251)&lt;=0),"",B251/F251)</f>
        <v/>
      </c>
      <c r="I251" s="28" t="str">
        <f aca="false">IF(OR(H251="",N(Rules!$B$7)=0),"",IF(H251&lt;=-Rules!$B$7,"STOP","OK"))</f>
        <v/>
      </c>
      <c r="J251" s="26" t="str">
        <f aca="false">IF(P251&lt;&gt;"OK","",SUMIFS(B$8:B251,A$8:A251,"&gt;"&amp;(A251-7),P$8:P251,"OK"))</f>
        <v/>
      </c>
      <c r="K251" s="27" t="str">
        <f aca="false">IF(P251&lt;&gt;"OK","",IF(G251-J251-SUMIFS(C$8:C251,A$8:A251,"&gt;"&amp;(A251-7),P$8:P251,"OK")&lt;=0,"",J251/(G251-J251-SUMIFS(C$8:C251,A$8:A251,"&gt;"&amp;(A251-7),P$8:P251,"OK"))))</f>
        <v/>
      </c>
      <c r="L251" s="28" t="str">
        <f aca="false">IF(OR(P251&lt;&gt;"OK",K251="",N(Rules!$B$8)=0),"",IF(K251&lt;=-Rules!$B$8,"STOP","OK"))</f>
        <v/>
      </c>
      <c r="M251" s="26" t="str">
        <f aca="false">IF(P251&lt;&gt;"OK","",MAX(IF(COUNT(M$8:M250)=0,N(Rules!$B$5),INDEX(M$8:M250,MATCH(9.99E+307,M$8:M250)))+N(C251),G251))</f>
        <v/>
      </c>
      <c r="N251" s="27" t="str">
        <f aca="false">IF(P251&lt;&gt;"OK","",IF(N(M251)&lt;=0,"",MAX(0,1-G251/M251)))</f>
        <v/>
      </c>
      <c r="O251" s="33" t="str">
        <f aca="false">IF(P251&lt;&gt;"OK","",IF(OR(N(Rules!$B$11)=0,N(N251)&lt;Rules!$B$11),1,IF(OR(Rules!$B$12="",N(Rules!$B$12)&lt;0,N(Rules!$B$12)&gt;1),1,Rules!$B$12)))</f>
        <v/>
      </c>
      <c r="P251" s="28" t="str">
        <f aca="false">IF(COUNTA(A251:E251)=0,"",IF(NOT(ISNUMBER(A251)),"Add a date",IF(NOT(ISNUMBER(B251)),"Add P/L (0 if flat)",IF(AND(C251&lt;&gt;"",NOT(ISNUMBER(C251))),"Deposit must be a number",IF(N(Rules!$B$5)&lt;=0,"Set account size on Rules",IF(A251&lt;=MAX(A$8:A250),"Date must be after the rows above","OK"))))))</f>
        <v/>
      </c>
      <c r="Q251" s="28" t="str">
        <f aca="false">IF(P251&lt;&gt;"OK","",COUNTIF(P$8:P251,"OK"))</f>
        <v/>
      </c>
    </row>
    <row r="252" customFormat="false" ht="15" hidden="false" customHeight="false" outlineLevel="0" collapsed="false">
      <c r="A252" s="29"/>
      <c r="B252" s="32"/>
      <c r="C252" s="32"/>
      <c r="D252" s="15"/>
      <c r="E252" s="15"/>
      <c r="F252" s="26" t="str">
        <f aca="false">IF(P252&lt;&gt;"OK","",IF(COUNT(G$8:G251)=0,N(Rules!$B$5),INDEX(G$8:G251,MATCH(9.99E+307,G$8:G251))))</f>
        <v/>
      </c>
      <c r="G252" s="26" t="str">
        <f aca="false">IF(P252&lt;&gt;"OK","",F252+B252+N(C252))</f>
        <v/>
      </c>
      <c r="H252" s="27" t="str">
        <f aca="false">IF(OR(P252&lt;&gt;"OK",N(F252)&lt;=0),"",B252/F252)</f>
        <v/>
      </c>
      <c r="I252" s="28" t="str">
        <f aca="false">IF(OR(H252="",N(Rules!$B$7)=0),"",IF(H252&lt;=-Rules!$B$7,"STOP","OK"))</f>
        <v/>
      </c>
      <c r="J252" s="26" t="str">
        <f aca="false">IF(P252&lt;&gt;"OK","",SUMIFS(B$8:B252,A$8:A252,"&gt;"&amp;(A252-7),P$8:P252,"OK"))</f>
        <v/>
      </c>
      <c r="K252" s="27" t="str">
        <f aca="false">IF(P252&lt;&gt;"OK","",IF(G252-J252-SUMIFS(C$8:C252,A$8:A252,"&gt;"&amp;(A252-7),P$8:P252,"OK")&lt;=0,"",J252/(G252-J252-SUMIFS(C$8:C252,A$8:A252,"&gt;"&amp;(A252-7),P$8:P252,"OK"))))</f>
        <v/>
      </c>
      <c r="L252" s="28" t="str">
        <f aca="false">IF(OR(P252&lt;&gt;"OK",K252="",N(Rules!$B$8)=0),"",IF(K252&lt;=-Rules!$B$8,"STOP","OK"))</f>
        <v/>
      </c>
      <c r="M252" s="26" t="str">
        <f aca="false">IF(P252&lt;&gt;"OK","",MAX(IF(COUNT(M$8:M251)=0,N(Rules!$B$5),INDEX(M$8:M251,MATCH(9.99E+307,M$8:M251)))+N(C252),G252))</f>
        <v/>
      </c>
      <c r="N252" s="27" t="str">
        <f aca="false">IF(P252&lt;&gt;"OK","",IF(N(M252)&lt;=0,"",MAX(0,1-G252/M252)))</f>
        <v/>
      </c>
      <c r="O252" s="33" t="str">
        <f aca="false">IF(P252&lt;&gt;"OK","",IF(OR(N(Rules!$B$11)=0,N(N252)&lt;Rules!$B$11),1,IF(OR(Rules!$B$12="",N(Rules!$B$12)&lt;0,N(Rules!$B$12)&gt;1),1,Rules!$B$12)))</f>
        <v/>
      </c>
      <c r="P252" s="28" t="str">
        <f aca="false">IF(COUNTA(A252:E252)=0,"",IF(NOT(ISNUMBER(A252)),"Add a date",IF(NOT(ISNUMBER(B252)),"Add P/L (0 if flat)",IF(AND(C252&lt;&gt;"",NOT(ISNUMBER(C252))),"Deposit must be a number",IF(N(Rules!$B$5)&lt;=0,"Set account size on Rules",IF(A252&lt;=MAX(A$8:A251),"Date must be after the rows above","OK"))))))</f>
        <v/>
      </c>
      <c r="Q252" s="28" t="str">
        <f aca="false">IF(P252&lt;&gt;"OK","",COUNTIF(P$8:P252,"OK"))</f>
        <v/>
      </c>
    </row>
    <row r="253" customFormat="false" ht="15" hidden="false" customHeight="false" outlineLevel="0" collapsed="false">
      <c r="A253" s="29"/>
      <c r="B253" s="32"/>
      <c r="C253" s="32"/>
      <c r="D253" s="15"/>
      <c r="E253" s="15"/>
      <c r="F253" s="26" t="str">
        <f aca="false">IF(P253&lt;&gt;"OK","",IF(COUNT(G$8:G252)=0,N(Rules!$B$5),INDEX(G$8:G252,MATCH(9.99E+307,G$8:G252))))</f>
        <v/>
      </c>
      <c r="G253" s="26" t="str">
        <f aca="false">IF(P253&lt;&gt;"OK","",F253+B253+N(C253))</f>
        <v/>
      </c>
      <c r="H253" s="27" t="str">
        <f aca="false">IF(OR(P253&lt;&gt;"OK",N(F253)&lt;=0),"",B253/F253)</f>
        <v/>
      </c>
      <c r="I253" s="28" t="str">
        <f aca="false">IF(OR(H253="",N(Rules!$B$7)=0),"",IF(H253&lt;=-Rules!$B$7,"STOP","OK"))</f>
        <v/>
      </c>
      <c r="J253" s="26" t="str">
        <f aca="false">IF(P253&lt;&gt;"OK","",SUMIFS(B$8:B253,A$8:A253,"&gt;"&amp;(A253-7),P$8:P253,"OK"))</f>
        <v/>
      </c>
      <c r="K253" s="27" t="str">
        <f aca="false">IF(P253&lt;&gt;"OK","",IF(G253-J253-SUMIFS(C$8:C253,A$8:A253,"&gt;"&amp;(A253-7),P$8:P253,"OK")&lt;=0,"",J253/(G253-J253-SUMIFS(C$8:C253,A$8:A253,"&gt;"&amp;(A253-7),P$8:P253,"OK"))))</f>
        <v/>
      </c>
      <c r="L253" s="28" t="str">
        <f aca="false">IF(OR(P253&lt;&gt;"OK",K253="",N(Rules!$B$8)=0),"",IF(K253&lt;=-Rules!$B$8,"STOP","OK"))</f>
        <v/>
      </c>
      <c r="M253" s="26" t="str">
        <f aca="false">IF(P253&lt;&gt;"OK","",MAX(IF(COUNT(M$8:M252)=0,N(Rules!$B$5),INDEX(M$8:M252,MATCH(9.99E+307,M$8:M252)))+N(C253),G253))</f>
        <v/>
      </c>
      <c r="N253" s="27" t="str">
        <f aca="false">IF(P253&lt;&gt;"OK","",IF(N(M253)&lt;=0,"",MAX(0,1-G253/M253)))</f>
        <v/>
      </c>
      <c r="O253" s="33" t="str">
        <f aca="false">IF(P253&lt;&gt;"OK","",IF(OR(N(Rules!$B$11)=0,N(N253)&lt;Rules!$B$11),1,IF(OR(Rules!$B$12="",N(Rules!$B$12)&lt;0,N(Rules!$B$12)&gt;1),1,Rules!$B$12)))</f>
        <v/>
      </c>
      <c r="P253" s="28" t="str">
        <f aca="false">IF(COUNTA(A253:E253)=0,"",IF(NOT(ISNUMBER(A253)),"Add a date",IF(NOT(ISNUMBER(B253)),"Add P/L (0 if flat)",IF(AND(C253&lt;&gt;"",NOT(ISNUMBER(C253))),"Deposit must be a number",IF(N(Rules!$B$5)&lt;=0,"Set account size on Rules",IF(A253&lt;=MAX(A$8:A252),"Date must be after the rows above","OK"))))))</f>
        <v/>
      </c>
      <c r="Q253" s="28" t="str">
        <f aca="false">IF(P253&lt;&gt;"OK","",COUNTIF(P$8:P253,"OK"))</f>
        <v/>
      </c>
    </row>
    <row r="254" customFormat="false" ht="15" hidden="false" customHeight="false" outlineLevel="0" collapsed="false">
      <c r="A254" s="29"/>
      <c r="B254" s="32"/>
      <c r="C254" s="32"/>
      <c r="D254" s="15"/>
      <c r="E254" s="15"/>
      <c r="F254" s="26" t="str">
        <f aca="false">IF(P254&lt;&gt;"OK","",IF(COUNT(G$8:G253)=0,N(Rules!$B$5),INDEX(G$8:G253,MATCH(9.99E+307,G$8:G253))))</f>
        <v/>
      </c>
      <c r="G254" s="26" t="str">
        <f aca="false">IF(P254&lt;&gt;"OK","",F254+B254+N(C254))</f>
        <v/>
      </c>
      <c r="H254" s="27" t="str">
        <f aca="false">IF(OR(P254&lt;&gt;"OK",N(F254)&lt;=0),"",B254/F254)</f>
        <v/>
      </c>
      <c r="I254" s="28" t="str">
        <f aca="false">IF(OR(H254="",N(Rules!$B$7)=0),"",IF(H254&lt;=-Rules!$B$7,"STOP","OK"))</f>
        <v/>
      </c>
      <c r="J254" s="26" t="str">
        <f aca="false">IF(P254&lt;&gt;"OK","",SUMIFS(B$8:B254,A$8:A254,"&gt;"&amp;(A254-7),P$8:P254,"OK"))</f>
        <v/>
      </c>
      <c r="K254" s="27" t="str">
        <f aca="false">IF(P254&lt;&gt;"OK","",IF(G254-J254-SUMIFS(C$8:C254,A$8:A254,"&gt;"&amp;(A254-7),P$8:P254,"OK")&lt;=0,"",J254/(G254-J254-SUMIFS(C$8:C254,A$8:A254,"&gt;"&amp;(A254-7),P$8:P254,"OK"))))</f>
        <v/>
      </c>
      <c r="L254" s="28" t="str">
        <f aca="false">IF(OR(P254&lt;&gt;"OK",K254="",N(Rules!$B$8)=0),"",IF(K254&lt;=-Rules!$B$8,"STOP","OK"))</f>
        <v/>
      </c>
      <c r="M254" s="26" t="str">
        <f aca="false">IF(P254&lt;&gt;"OK","",MAX(IF(COUNT(M$8:M253)=0,N(Rules!$B$5),INDEX(M$8:M253,MATCH(9.99E+307,M$8:M253)))+N(C254),G254))</f>
        <v/>
      </c>
      <c r="N254" s="27" t="str">
        <f aca="false">IF(P254&lt;&gt;"OK","",IF(N(M254)&lt;=0,"",MAX(0,1-G254/M254)))</f>
        <v/>
      </c>
      <c r="O254" s="33" t="str">
        <f aca="false">IF(P254&lt;&gt;"OK","",IF(OR(N(Rules!$B$11)=0,N(N254)&lt;Rules!$B$11),1,IF(OR(Rules!$B$12="",N(Rules!$B$12)&lt;0,N(Rules!$B$12)&gt;1),1,Rules!$B$12)))</f>
        <v/>
      </c>
      <c r="P254" s="28" t="str">
        <f aca="false">IF(COUNTA(A254:E254)=0,"",IF(NOT(ISNUMBER(A254)),"Add a date",IF(NOT(ISNUMBER(B254)),"Add P/L (0 if flat)",IF(AND(C254&lt;&gt;"",NOT(ISNUMBER(C254))),"Deposit must be a number",IF(N(Rules!$B$5)&lt;=0,"Set account size on Rules",IF(A254&lt;=MAX(A$8:A253),"Date must be after the rows above","OK"))))))</f>
        <v/>
      </c>
      <c r="Q254" s="28" t="str">
        <f aca="false">IF(P254&lt;&gt;"OK","",COUNTIF(P$8:P254,"OK"))</f>
        <v/>
      </c>
    </row>
    <row r="255" customFormat="false" ht="15" hidden="false" customHeight="false" outlineLevel="0" collapsed="false">
      <c r="A255" s="29"/>
      <c r="B255" s="32"/>
      <c r="C255" s="32"/>
      <c r="D255" s="15"/>
      <c r="E255" s="15"/>
      <c r="F255" s="26" t="str">
        <f aca="false">IF(P255&lt;&gt;"OK","",IF(COUNT(G$8:G254)=0,N(Rules!$B$5),INDEX(G$8:G254,MATCH(9.99E+307,G$8:G254))))</f>
        <v/>
      </c>
      <c r="G255" s="26" t="str">
        <f aca="false">IF(P255&lt;&gt;"OK","",F255+B255+N(C255))</f>
        <v/>
      </c>
      <c r="H255" s="27" t="str">
        <f aca="false">IF(OR(P255&lt;&gt;"OK",N(F255)&lt;=0),"",B255/F255)</f>
        <v/>
      </c>
      <c r="I255" s="28" t="str">
        <f aca="false">IF(OR(H255="",N(Rules!$B$7)=0),"",IF(H255&lt;=-Rules!$B$7,"STOP","OK"))</f>
        <v/>
      </c>
      <c r="J255" s="26" t="str">
        <f aca="false">IF(P255&lt;&gt;"OK","",SUMIFS(B$8:B255,A$8:A255,"&gt;"&amp;(A255-7),P$8:P255,"OK"))</f>
        <v/>
      </c>
      <c r="K255" s="27" t="str">
        <f aca="false">IF(P255&lt;&gt;"OK","",IF(G255-J255-SUMIFS(C$8:C255,A$8:A255,"&gt;"&amp;(A255-7),P$8:P255,"OK")&lt;=0,"",J255/(G255-J255-SUMIFS(C$8:C255,A$8:A255,"&gt;"&amp;(A255-7),P$8:P255,"OK"))))</f>
        <v/>
      </c>
      <c r="L255" s="28" t="str">
        <f aca="false">IF(OR(P255&lt;&gt;"OK",K255="",N(Rules!$B$8)=0),"",IF(K255&lt;=-Rules!$B$8,"STOP","OK"))</f>
        <v/>
      </c>
      <c r="M255" s="26" t="str">
        <f aca="false">IF(P255&lt;&gt;"OK","",MAX(IF(COUNT(M$8:M254)=0,N(Rules!$B$5),INDEX(M$8:M254,MATCH(9.99E+307,M$8:M254)))+N(C255),G255))</f>
        <v/>
      </c>
      <c r="N255" s="27" t="str">
        <f aca="false">IF(P255&lt;&gt;"OK","",IF(N(M255)&lt;=0,"",MAX(0,1-G255/M255)))</f>
        <v/>
      </c>
      <c r="O255" s="33" t="str">
        <f aca="false">IF(P255&lt;&gt;"OK","",IF(OR(N(Rules!$B$11)=0,N(N255)&lt;Rules!$B$11),1,IF(OR(Rules!$B$12="",N(Rules!$B$12)&lt;0,N(Rules!$B$12)&gt;1),1,Rules!$B$12)))</f>
        <v/>
      </c>
      <c r="P255" s="28" t="str">
        <f aca="false">IF(COUNTA(A255:E255)=0,"",IF(NOT(ISNUMBER(A255)),"Add a date",IF(NOT(ISNUMBER(B255)),"Add P/L (0 if flat)",IF(AND(C255&lt;&gt;"",NOT(ISNUMBER(C255))),"Deposit must be a number",IF(N(Rules!$B$5)&lt;=0,"Set account size on Rules",IF(A255&lt;=MAX(A$8:A254),"Date must be after the rows above","OK"))))))</f>
        <v/>
      </c>
      <c r="Q255" s="28" t="str">
        <f aca="false">IF(P255&lt;&gt;"OK","",COUNTIF(P$8:P255,"OK"))</f>
        <v/>
      </c>
    </row>
    <row r="256" customFormat="false" ht="15" hidden="false" customHeight="false" outlineLevel="0" collapsed="false">
      <c r="A256" s="29"/>
      <c r="B256" s="32"/>
      <c r="C256" s="32"/>
      <c r="D256" s="15"/>
      <c r="E256" s="15"/>
      <c r="F256" s="26" t="str">
        <f aca="false">IF(P256&lt;&gt;"OK","",IF(COUNT(G$8:G255)=0,N(Rules!$B$5),INDEX(G$8:G255,MATCH(9.99E+307,G$8:G255))))</f>
        <v/>
      </c>
      <c r="G256" s="26" t="str">
        <f aca="false">IF(P256&lt;&gt;"OK","",F256+B256+N(C256))</f>
        <v/>
      </c>
      <c r="H256" s="27" t="str">
        <f aca="false">IF(OR(P256&lt;&gt;"OK",N(F256)&lt;=0),"",B256/F256)</f>
        <v/>
      </c>
      <c r="I256" s="28" t="str">
        <f aca="false">IF(OR(H256="",N(Rules!$B$7)=0),"",IF(H256&lt;=-Rules!$B$7,"STOP","OK"))</f>
        <v/>
      </c>
      <c r="J256" s="26" t="str">
        <f aca="false">IF(P256&lt;&gt;"OK","",SUMIFS(B$8:B256,A$8:A256,"&gt;"&amp;(A256-7),P$8:P256,"OK"))</f>
        <v/>
      </c>
      <c r="K256" s="27" t="str">
        <f aca="false">IF(P256&lt;&gt;"OK","",IF(G256-J256-SUMIFS(C$8:C256,A$8:A256,"&gt;"&amp;(A256-7),P$8:P256,"OK")&lt;=0,"",J256/(G256-J256-SUMIFS(C$8:C256,A$8:A256,"&gt;"&amp;(A256-7),P$8:P256,"OK"))))</f>
        <v/>
      </c>
      <c r="L256" s="28" t="str">
        <f aca="false">IF(OR(P256&lt;&gt;"OK",K256="",N(Rules!$B$8)=0),"",IF(K256&lt;=-Rules!$B$8,"STOP","OK"))</f>
        <v/>
      </c>
      <c r="M256" s="26" t="str">
        <f aca="false">IF(P256&lt;&gt;"OK","",MAX(IF(COUNT(M$8:M255)=0,N(Rules!$B$5),INDEX(M$8:M255,MATCH(9.99E+307,M$8:M255)))+N(C256),G256))</f>
        <v/>
      </c>
      <c r="N256" s="27" t="str">
        <f aca="false">IF(P256&lt;&gt;"OK","",IF(N(M256)&lt;=0,"",MAX(0,1-G256/M256)))</f>
        <v/>
      </c>
      <c r="O256" s="33" t="str">
        <f aca="false">IF(P256&lt;&gt;"OK","",IF(OR(N(Rules!$B$11)=0,N(N256)&lt;Rules!$B$11),1,IF(OR(Rules!$B$12="",N(Rules!$B$12)&lt;0,N(Rules!$B$12)&gt;1),1,Rules!$B$12)))</f>
        <v/>
      </c>
      <c r="P256" s="28" t="str">
        <f aca="false">IF(COUNTA(A256:E256)=0,"",IF(NOT(ISNUMBER(A256)),"Add a date",IF(NOT(ISNUMBER(B256)),"Add P/L (0 if flat)",IF(AND(C256&lt;&gt;"",NOT(ISNUMBER(C256))),"Deposit must be a number",IF(N(Rules!$B$5)&lt;=0,"Set account size on Rules",IF(A256&lt;=MAX(A$8:A255),"Date must be after the rows above","OK"))))))</f>
        <v/>
      </c>
      <c r="Q256" s="28" t="str">
        <f aca="false">IF(P256&lt;&gt;"OK","",COUNTIF(P$8:P256,"OK"))</f>
        <v/>
      </c>
    </row>
    <row r="257" customFormat="false" ht="15" hidden="false" customHeight="false" outlineLevel="0" collapsed="false">
      <c r="A257" s="29"/>
      <c r="B257" s="32"/>
      <c r="C257" s="32"/>
      <c r="D257" s="15"/>
      <c r="E257" s="15"/>
      <c r="F257" s="26" t="str">
        <f aca="false">IF(P257&lt;&gt;"OK","",IF(COUNT(G$8:G256)=0,N(Rules!$B$5),INDEX(G$8:G256,MATCH(9.99E+307,G$8:G256))))</f>
        <v/>
      </c>
      <c r="G257" s="26" t="str">
        <f aca="false">IF(P257&lt;&gt;"OK","",F257+B257+N(C257))</f>
        <v/>
      </c>
      <c r="H257" s="27" t="str">
        <f aca="false">IF(OR(P257&lt;&gt;"OK",N(F257)&lt;=0),"",B257/F257)</f>
        <v/>
      </c>
      <c r="I257" s="28" t="str">
        <f aca="false">IF(OR(H257="",N(Rules!$B$7)=0),"",IF(H257&lt;=-Rules!$B$7,"STOP","OK"))</f>
        <v/>
      </c>
      <c r="J257" s="26" t="str">
        <f aca="false">IF(P257&lt;&gt;"OK","",SUMIFS(B$8:B257,A$8:A257,"&gt;"&amp;(A257-7),P$8:P257,"OK"))</f>
        <v/>
      </c>
      <c r="K257" s="27" t="str">
        <f aca="false">IF(P257&lt;&gt;"OK","",IF(G257-J257-SUMIFS(C$8:C257,A$8:A257,"&gt;"&amp;(A257-7),P$8:P257,"OK")&lt;=0,"",J257/(G257-J257-SUMIFS(C$8:C257,A$8:A257,"&gt;"&amp;(A257-7),P$8:P257,"OK"))))</f>
        <v/>
      </c>
      <c r="L257" s="28" t="str">
        <f aca="false">IF(OR(P257&lt;&gt;"OK",K257="",N(Rules!$B$8)=0),"",IF(K257&lt;=-Rules!$B$8,"STOP","OK"))</f>
        <v/>
      </c>
      <c r="M257" s="26" t="str">
        <f aca="false">IF(P257&lt;&gt;"OK","",MAX(IF(COUNT(M$8:M256)=0,N(Rules!$B$5),INDEX(M$8:M256,MATCH(9.99E+307,M$8:M256)))+N(C257),G257))</f>
        <v/>
      </c>
      <c r="N257" s="27" t="str">
        <f aca="false">IF(P257&lt;&gt;"OK","",IF(N(M257)&lt;=0,"",MAX(0,1-G257/M257)))</f>
        <v/>
      </c>
      <c r="O257" s="33" t="str">
        <f aca="false">IF(P257&lt;&gt;"OK","",IF(OR(N(Rules!$B$11)=0,N(N257)&lt;Rules!$B$11),1,IF(OR(Rules!$B$12="",N(Rules!$B$12)&lt;0,N(Rules!$B$12)&gt;1),1,Rules!$B$12)))</f>
        <v/>
      </c>
      <c r="P257" s="28" t="str">
        <f aca="false">IF(COUNTA(A257:E257)=0,"",IF(NOT(ISNUMBER(A257)),"Add a date",IF(NOT(ISNUMBER(B257)),"Add P/L (0 if flat)",IF(AND(C257&lt;&gt;"",NOT(ISNUMBER(C257))),"Deposit must be a number",IF(N(Rules!$B$5)&lt;=0,"Set account size on Rules",IF(A257&lt;=MAX(A$8:A256),"Date must be after the rows above","OK"))))))</f>
        <v/>
      </c>
      <c r="Q257" s="28" t="str">
        <f aca="false">IF(P257&lt;&gt;"OK","",COUNTIF(P$8:P257,"OK"))</f>
        <v/>
      </c>
    </row>
    <row r="258" customFormat="false" ht="15" hidden="false" customHeight="false" outlineLevel="0" collapsed="false">
      <c r="A258" s="29"/>
      <c r="B258" s="32"/>
      <c r="C258" s="32"/>
      <c r="D258" s="15"/>
      <c r="E258" s="15"/>
      <c r="F258" s="26" t="str">
        <f aca="false">IF(P258&lt;&gt;"OK","",IF(COUNT(G$8:G257)=0,N(Rules!$B$5),INDEX(G$8:G257,MATCH(9.99E+307,G$8:G257))))</f>
        <v/>
      </c>
      <c r="G258" s="26" t="str">
        <f aca="false">IF(P258&lt;&gt;"OK","",F258+B258+N(C258))</f>
        <v/>
      </c>
      <c r="H258" s="27" t="str">
        <f aca="false">IF(OR(P258&lt;&gt;"OK",N(F258)&lt;=0),"",B258/F258)</f>
        <v/>
      </c>
      <c r="I258" s="28" t="str">
        <f aca="false">IF(OR(H258="",N(Rules!$B$7)=0),"",IF(H258&lt;=-Rules!$B$7,"STOP","OK"))</f>
        <v/>
      </c>
      <c r="J258" s="26" t="str">
        <f aca="false">IF(P258&lt;&gt;"OK","",SUMIFS(B$8:B258,A$8:A258,"&gt;"&amp;(A258-7),P$8:P258,"OK"))</f>
        <v/>
      </c>
      <c r="K258" s="27" t="str">
        <f aca="false">IF(P258&lt;&gt;"OK","",IF(G258-J258-SUMIFS(C$8:C258,A$8:A258,"&gt;"&amp;(A258-7),P$8:P258,"OK")&lt;=0,"",J258/(G258-J258-SUMIFS(C$8:C258,A$8:A258,"&gt;"&amp;(A258-7),P$8:P258,"OK"))))</f>
        <v/>
      </c>
      <c r="L258" s="28" t="str">
        <f aca="false">IF(OR(P258&lt;&gt;"OK",K258="",N(Rules!$B$8)=0),"",IF(K258&lt;=-Rules!$B$8,"STOP","OK"))</f>
        <v/>
      </c>
      <c r="M258" s="26" t="str">
        <f aca="false">IF(P258&lt;&gt;"OK","",MAX(IF(COUNT(M$8:M257)=0,N(Rules!$B$5),INDEX(M$8:M257,MATCH(9.99E+307,M$8:M257)))+N(C258),G258))</f>
        <v/>
      </c>
      <c r="N258" s="27" t="str">
        <f aca="false">IF(P258&lt;&gt;"OK","",IF(N(M258)&lt;=0,"",MAX(0,1-G258/M258)))</f>
        <v/>
      </c>
      <c r="O258" s="33" t="str">
        <f aca="false">IF(P258&lt;&gt;"OK","",IF(OR(N(Rules!$B$11)=0,N(N258)&lt;Rules!$B$11),1,IF(OR(Rules!$B$12="",N(Rules!$B$12)&lt;0,N(Rules!$B$12)&gt;1),1,Rules!$B$12)))</f>
        <v/>
      </c>
      <c r="P258" s="28" t="str">
        <f aca="false">IF(COUNTA(A258:E258)=0,"",IF(NOT(ISNUMBER(A258)),"Add a date",IF(NOT(ISNUMBER(B258)),"Add P/L (0 if flat)",IF(AND(C258&lt;&gt;"",NOT(ISNUMBER(C258))),"Deposit must be a number",IF(N(Rules!$B$5)&lt;=0,"Set account size on Rules",IF(A258&lt;=MAX(A$8:A257),"Date must be after the rows above","OK"))))))</f>
        <v/>
      </c>
      <c r="Q258" s="28" t="str">
        <f aca="false">IF(P258&lt;&gt;"OK","",COUNTIF(P$8:P258,"OK"))</f>
        <v/>
      </c>
    </row>
    <row r="259" customFormat="false" ht="15" hidden="false" customHeight="false" outlineLevel="0" collapsed="false">
      <c r="A259" s="29"/>
      <c r="B259" s="32"/>
      <c r="C259" s="32"/>
      <c r="D259" s="15"/>
      <c r="E259" s="15"/>
      <c r="F259" s="26" t="str">
        <f aca="false">IF(P259&lt;&gt;"OK","",IF(COUNT(G$8:G258)=0,N(Rules!$B$5),INDEX(G$8:G258,MATCH(9.99E+307,G$8:G258))))</f>
        <v/>
      </c>
      <c r="G259" s="26" t="str">
        <f aca="false">IF(P259&lt;&gt;"OK","",F259+B259+N(C259))</f>
        <v/>
      </c>
      <c r="H259" s="27" t="str">
        <f aca="false">IF(OR(P259&lt;&gt;"OK",N(F259)&lt;=0),"",B259/F259)</f>
        <v/>
      </c>
      <c r="I259" s="28" t="str">
        <f aca="false">IF(OR(H259="",N(Rules!$B$7)=0),"",IF(H259&lt;=-Rules!$B$7,"STOP","OK"))</f>
        <v/>
      </c>
      <c r="J259" s="26" t="str">
        <f aca="false">IF(P259&lt;&gt;"OK","",SUMIFS(B$8:B259,A$8:A259,"&gt;"&amp;(A259-7),P$8:P259,"OK"))</f>
        <v/>
      </c>
      <c r="K259" s="27" t="str">
        <f aca="false">IF(P259&lt;&gt;"OK","",IF(G259-J259-SUMIFS(C$8:C259,A$8:A259,"&gt;"&amp;(A259-7),P$8:P259,"OK")&lt;=0,"",J259/(G259-J259-SUMIFS(C$8:C259,A$8:A259,"&gt;"&amp;(A259-7),P$8:P259,"OK"))))</f>
        <v/>
      </c>
      <c r="L259" s="28" t="str">
        <f aca="false">IF(OR(P259&lt;&gt;"OK",K259="",N(Rules!$B$8)=0),"",IF(K259&lt;=-Rules!$B$8,"STOP","OK"))</f>
        <v/>
      </c>
      <c r="M259" s="26" t="str">
        <f aca="false">IF(P259&lt;&gt;"OK","",MAX(IF(COUNT(M$8:M258)=0,N(Rules!$B$5),INDEX(M$8:M258,MATCH(9.99E+307,M$8:M258)))+N(C259),G259))</f>
        <v/>
      </c>
      <c r="N259" s="27" t="str">
        <f aca="false">IF(P259&lt;&gt;"OK","",IF(N(M259)&lt;=0,"",MAX(0,1-G259/M259)))</f>
        <v/>
      </c>
      <c r="O259" s="33" t="str">
        <f aca="false">IF(P259&lt;&gt;"OK","",IF(OR(N(Rules!$B$11)=0,N(N259)&lt;Rules!$B$11),1,IF(OR(Rules!$B$12="",N(Rules!$B$12)&lt;0,N(Rules!$B$12)&gt;1),1,Rules!$B$12)))</f>
        <v/>
      </c>
      <c r="P259" s="28" t="str">
        <f aca="false">IF(COUNTA(A259:E259)=0,"",IF(NOT(ISNUMBER(A259)),"Add a date",IF(NOT(ISNUMBER(B259)),"Add P/L (0 if flat)",IF(AND(C259&lt;&gt;"",NOT(ISNUMBER(C259))),"Deposit must be a number",IF(N(Rules!$B$5)&lt;=0,"Set account size on Rules",IF(A259&lt;=MAX(A$8:A258),"Date must be after the rows above","OK"))))))</f>
        <v/>
      </c>
      <c r="Q259" s="28" t="str">
        <f aca="false">IF(P259&lt;&gt;"OK","",COUNTIF(P$8:P259,"OK"))</f>
        <v/>
      </c>
    </row>
    <row r="260" customFormat="false" ht="15" hidden="false" customHeight="false" outlineLevel="0" collapsed="false">
      <c r="A260" s="29"/>
      <c r="B260" s="32"/>
      <c r="C260" s="32"/>
      <c r="D260" s="15"/>
      <c r="E260" s="15"/>
      <c r="F260" s="26" t="str">
        <f aca="false">IF(P260&lt;&gt;"OK","",IF(COUNT(G$8:G259)=0,N(Rules!$B$5),INDEX(G$8:G259,MATCH(9.99E+307,G$8:G259))))</f>
        <v/>
      </c>
      <c r="G260" s="26" t="str">
        <f aca="false">IF(P260&lt;&gt;"OK","",F260+B260+N(C260))</f>
        <v/>
      </c>
      <c r="H260" s="27" t="str">
        <f aca="false">IF(OR(P260&lt;&gt;"OK",N(F260)&lt;=0),"",B260/F260)</f>
        <v/>
      </c>
      <c r="I260" s="28" t="str">
        <f aca="false">IF(OR(H260="",N(Rules!$B$7)=0),"",IF(H260&lt;=-Rules!$B$7,"STOP","OK"))</f>
        <v/>
      </c>
      <c r="J260" s="26" t="str">
        <f aca="false">IF(P260&lt;&gt;"OK","",SUMIFS(B$8:B260,A$8:A260,"&gt;"&amp;(A260-7),P$8:P260,"OK"))</f>
        <v/>
      </c>
      <c r="K260" s="27" t="str">
        <f aca="false">IF(P260&lt;&gt;"OK","",IF(G260-J260-SUMIFS(C$8:C260,A$8:A260,"&gt;"&amp;(A260-7),P$8:P260,"OK")&lt;=0,"",J260/(G260-J260-SUMIFS(C$8:C260,A$8:A260,"&gt;"&amp;(A260-7),P$8:P260,"OK"))))</f>
        <v/>
      </c>
      <c r="L260" s="28" t="str">
        <f aca="false">IF(OR(P260&lt;&gt;"OK",K260="",N(Rules!$B$8)=0),"",IF(K260&lt;=-Rules!$B$8,"STOP","OK"))</f>
        <v/>
      </c>
      <c r="M260" s="26" t="str">
        <f aca="false">IF(P260&lt;&gt;"OK","",MAX(IF(COUNT(M$8:M259)=0,N(Rules!$B$5),INDEX(M$8:M259,MATCH(9.99E+307,M$8:M259)))+N(C260),G260))</f>
        <v/>
      </c>
      <c r="N260" s="27" t="str">
        <f aca="false">IF(P260&lt;&gt;"OK","",IF(N(M260)&lt;=0,"",MAX(0,1-G260/M260)))</f>
        <v/>
      </c>
      <c r="O260" s="33" t="str">
        <f aca="false">IF(P260&lt;&gt;"OK","",IF(OR(N(Rules!$B$11)=0,N(N260)&lt;Rules!$B$11),1,IF(OR(Rules!$B$12="",N(Rules!$B$12)&lt;0,N(Rules!$B$12)&gt;1),1,Rules!$B$12)))</f>
        <v/>
      </c>
      <c r="P260" s="28" t="str">
        <f aca="false">IF(COUNTA(A260:E260)=0,"",IF(NOT(ISNUMBER(A260)),"Add a date",IF(NOT(ISNUMBER(B260)),"Add P/L (0 if flat)",IF(AND(C260&lt;&gt;"",NOT(ISNUMBER(C260))),"Deposit must be a number",IF(N(Rules!$B$5)&lt;=0,"Set account size on Rules",IF(A260&lt;=MAX(A$8:A259),"Date must be after the rows above","OK"))))))</f>
        <v/>
      </c>
      <c r="Q260" s="28" t="str">
        <f aca="false">IF(P260&lt;&gt;"OK","",COUNTIF(P$8:P260,"OK"))</f>
        <v/>
      </c>
    </row>
    <row r="261" customFormat="false" ht="15" hidden="false" customHeight="false" outlineLevel="0" collapsed="false">
      <c r="A261" s="29"/>
      <c r="B261" s="32"/>
      <c r="C261" s="32"/>
      <c r="D261" s="15"/>
      <c r="E261" s="15"/>
      <c r="F261" s="26" t="str">
        <f aca="false">IF(P261&lt;&gt;"OK","",IF(COUNT(G$8:G260)=0,N(Rules!$B$5),INDEX(G$8:G260,MATCH(9.99E+307,G$8:G260))))</f>
        <v/>
      </c>
      <c r="G261" s="26" t="str">
        <f aca="false">IF(P261&lt;&gt;"OK","",F261+B261+N(C261))</f>
        <v/>
      </c>
      <c r="H261" s="27" t="str">
        <f aca="false">IF(OR(P261&lt;&gt;"OK",N(F261)&lt;=0),"",B261/F261)</f>
        <v/>
      </c>
      <c r="I261" s="28" t="str">
        <f aca="false">IF(OR(H261="",N(Rules!$B$7)=0),"",IF(H261&lt;=-Rules!$B$7,"STOP","OK"))</f>
        <v/>
      </c>
      <c r="J261" s="26" t="str">
        <f aca="false">IF(P261&lt;&gt;"OK","",SUMIFS(B$8:B261,A$8:A261,"&gt;"&amp;(A261-7),P$8:P261,"OK"))</f>
        <v/>
      </c>
      <c r="K261" s="27" t="str">
        <f aca="false">IF(P261&lt;&gt;"OK","",IF(G261-J261-SUMIFS(C$8:C261,A$8:A261,"&gt;"&amp;(A261-7),P$8:P261,"OK")&lt;=0,"",J261/(G261-J261-SUMIFS(C$8:C261,A$8:A261,"&gt;"&amp;(A261-7),P$8:P261,"OK"))))</f>
        <v/>
      </c>
      <c r="L261" s="28" t="str">
        <f aca="false">IF(OR(P261&lt;&gt;"OK",K261="",N(Rules!$B$8)=0),"",IF(K261&lt;=-Rules!$B$8,"STOP","OK"))</f>
        <v/>
      </c>
      <c r="M261" s="26" t="str">
        <f aca="false">IF(P261&lt;&gt;"OK","",MAX(IF(COUNT(M$8:M260)=0,N(Rules!$B$5),INDEX(M$8:M260,MATCH(9.99E+307,M$8:M260)))+N(C261),G261))</f>
        <v/>
      </c>
      <c r="N261" s="27" t="str">
        <f aca="false">IF(P261&lt;&gt;"OK","",IF(N(M261)&lt;=0,"",MAX(0,1-G261/M261)))</f>
        <v/>
      </c>
      <c r="O261" s="33" t="str">
        <f aca="false">IF(P261&lt;&gt;"OK","",IF(OR(N(Rules!$B$11)=0,N(N261)&lt;Rules!$B$11),1,IF(OR(Rules!$B$12="",N(Rules!$B$12)&lt;0,N(Rules!$B$12)&gt;1),1,Rules!$B$12)))</f>
        <v/>
      </c>
      <c r="P261" s="28" t="str">
        <f aca="false">IF(COUNTA(A261:E261)=0,"",IF(NOT(ISNUMBER(A261)),"Add a date",IF(NOT(ISNUMBER(B261)),"Add P/L (0 if flat)",IF(AND(C261&lt;&gt;"",NOT(ISNUMBER(C261))),"Deposit must be a number",IF(N(Rules!$B$5)&lt;=0,"Set account size on Rules",IF(A261&lt;=MAX(A$8:A260),"Date must be after the rows above","OK"))))))</f>
        <v/>
      </c>
      <c r="Q261" s="28" t="str">
        <f aca="false">IF(P261&lt;&gt;"OK","",COUNTIF(P$8:P261,"OK"))</f>
        <v/>
      </c>
    </row>
    <row r="262" customFormat="false" ht="15" hidden="false" customHeight="false" outlineLevel="0" collapsed="false">
      <c r="A262" s="29"/>
      <c r="B262" s="32"/>
      <c r="C262" s="32"/>
      <c r="D262" s="15"/>
      <c r="E262" s="15"/>
      <c r="F262" s="26" t="str">
        <f aca="false">IF(P262&lt;&gt;"OK","",IF(COUNT(G$8:G261)=0,N(Rules!$B$5),INDEX(G$8:G261,MATCH(9.99E+307,G$8:G261))))</f>
        <v/>
      </c>
      <c r="G262" s="26" t="str">
        <f aca="false">IF(P262&lt;&gt;"OK","",F262+B262+N(C262))</f>
        <v/>
      </c>
      <c r="H262" s="27" t="str">
        <f aca="false">IF(OR(P262&lt;&gt;"OK",N(F262)&lt;=0),"",B262/F262)</f>
        <v/>
      </c>
      <c r="I262" s="28" t="str">
        <f aca="false">IF(OR(H262="",N(Rules!$B$7)=0),"",IF(H262&lt;=-Rules!$B$7,"STOP","OK"))</f>
        <v/>
      </c>
      <c r="J262" s="26" t="str">
        <f aca="false">IF(P262&lt;&gt;"OK","",SUMIFS(B$8:B262,A$8:A262,"&gt;"&amp;(A262-7),P$8:P262,"OK"))</f>
        <v/>
      </c>
      <c r="K262" s="27" t="str">
        <f aca="false">IF(P262&lt;&gt;"OK","",IF(G262-J262-SUMIFS(C$8:C262,A$8:A262,"&gt;"&amp;(A262-7),P$8:P262,"OK")&lt;=0,"",J262/(G262-J262-SUMIFS(C$8:C262,A$8:A262,"&gt;"&amp;(A262-7),P$8:P262,"OK"))))</f>
        <v/>
      </c>
      <c r="L262" s="28" t="str">
        <f aca="false">IF(OR(P262&lt;&gt;"OK",K262="",N(Rules!$B$8)=0),"",IF(K262&lt;=-Rules!$B$8,"STOP","OK"))</f>
        <v/>
      </c>
      <c r="M262" s="26" t="str">
        <f aca="false">IF(P262&lt;&gt;"OK","",MAX(IF(COUNT(M$8:M261)=0,N(Rules!$B$5),INDEX(M$8:M261,MATCH(9.99E+307,M$8:M261)))+N(C262),G262))</f>
        <v/>
      </c>
      <c r="N262" s="27" t="str">
        <f aca="false">IF(P262&lt;&gt;"OK","",IF(N(M262)&lt;=0,"",MAX(0,1-G262/M262)))</f>
        <v/>
      </c>
      <c r="O262" s="33" t="str">
        <f aca="false">IF(P262&lt;&gt;"OK","",IF(OR(N(Rules!$B$11)=0,N(N262)&lt;Rules!$B$11),1,IF(OR(Rules!$B$12="",N(Rules!$B$12)&lt;0,N(Rules!$B$12)&gt;1),1,Rules!$B$12)))</f>
        <v/>
      </c>
      <c r="P262" s="28" t="str">
        <f aca="false">IF(COUNTA(A262:E262)=0,"",IF(NOT(ISNUMBER(A262)),"Add a date",IF(NOT(ISNUMBER(B262)),"Add P/L (0 if flat)",IF(AND(C262&lt;&gt;"",NOT(ISNUMBER(C262))),"Deposit must be a number",IF(N(Rules!$B$5)&lt;=0,"Set account size on Rules",IF(A262&lt;=MAX(A$8:A261),"Date must be after the rows above","OK"))))))</f>
        <v/>
      </c>
      <c r="Q262" s="28" t="str">
        <f aca="false">IF(P262&lt;&gt;"OK","",COUNTIF(P$8:P262,"OK"))</f>
        <v/>
      </c>
    </row>
    <row r="263" customFormat="false" ht="15" hidden="false" customHeight="false" outlineLevel="0" collapsed="false">
      <c r="A263" s="29"/>
      <c r="B263" s="32"/>
      <c r="C263" s="32"/>
      <c r="D263" s="15"/>
      <c r="E263" s="15"/>
      <c r="F263" s="26" t="str">
        <f aca="false">IF(P263&lt;&gt;"OK","",IF(COUNT(G$8:G262)=0,N(Rules!$B$5),INDEX(G$8:G262,MATCH(9.99E+307,G$8:G262))))</f>
        <v/>
      </c>
      <c r="G263" s="26" t="str">
        <f aca="false">IF(P263&lt;&gt;"OK","",F263+B263+N(C263))</f>
        <v/>
      </c>
      <c r="H263" s="27" t="str">
        <f aca="false">IF(OR(P263&lt;&gt;"OK",N(F263)&lt;=0),"",B263/F263)</f>
        <v/>
      </c>
      <c r="I263" s="28" t="str">
        <f aca="false">IF(OR(H263="",N(Rules!$B$7)=0),"",IF(H263&lt;=-Rules!$B$7,"STOP","OK"))</f>
        <v/>
      </c>
      <c r="J263" s="26" t="str">
        <f aca="false">IF(P263&lt;&gt;"OK","",SUMIFS(B$8:B263,A$8:A263,"&gt;"&amp;(A263-7),P$8:P263,"OK"))</f>
        <v/>
      </c>
      <c r="K263" s="27" t="str">
        <f aca="false">IF(P263&lt;&gt;"OK","",IF(G263-J263-SUMIFS(C$8:C263,A$8:A263,"&gt;"&amp;(A263-7),P$8:P263,"OK")&lt;=0,"",J263/(G263-J263-SUMIFS(C$8:C263,A$8:A263,"&gt;"&amp;(A263-7),P$8:P263,"OK"))))</f>
        <v/>
      </c>
      <c r="L263" s="28" t="str">
        <f aca="false">IF(OR(P263&lt;&gt;"OK",K263="",N(Rules!$B$8)=0),"",IF(K263&lt;=-Rules!$B$8,"STOP","OK"))</f>
        <v/>
      </c>
      <c r="M263" s="26" t="str">
        <f aca="false">IF(P263&lt;&gt;"OK","",MAX(IF(COUNT(M$8:M262)=0,N(Rules!$B$5),INDEX(M$8:M262,MATCH(9.99E+307,M$8:M262)))+N(C263),G263))</f>
        <v/>
      </c>
      <c r="N263" s="27" t="str">
        <f aca="false">IF(P263&lt;&gt;"OK","",IF(N(M263)&lt;=0,"",MAX(0,1-G263/M263)))</f>
        <v/>
      </c>
      <c r="O263" s="33" t="str">
        <f aca="false">IF(P263&lt;&gt;"OK","",IF(OR(N(Rules!$B$11)=0,N(N263)&lt;Rules!$B$11),1,IF(OR(Rules!$B$12="",N(Rules!$B$12)&lt;0,N(Rules!$B$12)&gt;1),1,Rules!$B$12)))</f>
        <v/>
      </c>
      <c r="P263" s="28" t="str">
        <f aca="false">IF(COUNTA(A263:E263)=0,"",IF(NOT(ISNUMBER(A263)),"Add a date",IF(NOT(ISNUMBER(B263)),"Add P/L (0 if flat)",IF(AND(C263&lt;&gt;"",NOT(ISNUMBER(C263))),"Deposit must be a number",IF(N(Rules!$B$5)&lt;=0,"Set account size on Rules",IF(A263&lt;=MAX(A$8:A262),"Date must be after the rows above","OK"))))))</f>
        <v/>
      </c>
      <c r="Q263" s="28" t="str">
        <f aca="false">IF(P263&lt;&gt;"OK","",COUNTIF(P$8:P263,"OK"))</f>
        <v/>
      </c>
    </row>
    <row r="264" customFormat="false" ht="15" hidden="false" customHeight="false" outlineLevel="0" collapsed="false">
      <c r="A264" s="29"/>
      <c r="B264" s="32"/>
      <c r="C264" s="32"/>
      <c r="D264" s="15"/>
      <c r="E264" s="15"/>
      <c r="F264" s="26" t="str">
        <f aca="false">IF(P264&lt;&gt;"OK","",IF(COUNT(G$8:G263)=0,N(Rules!$B$5),INDEX(G$8:G263,MATCH(9.99E+307,G$8:G263))))</f>
        <v/>
      </c>
      <c r="G264" s="26" t="str">
        <f aca="false">IF(P264&lt;&gt;"OK","",F264+B264+N(C264))</f>
        <v/>
      </c>
      <c r="H264" s="27" t="str">
        <f aca="false">IF(OR(P264&lt;&gt;"OK",N(F264)&lt;=0),"",B264/F264)</f>
        <v/>
      </c>
      <c r="I264" s="28" t="str">
        <f aca="false">IF(OR(H264="",N(Rules!$B$7)=0),"",IF(H264&lt;=-Rules!$B$7,"STOP","OK"))</f>
        <v/>
      </c>
      <c r="J264" s="26" t="str">
        <f aca="false">IF(P264&lt;&gt;"OK","",SUMIFS(B$8:B264,A$8:A264,"&gt;"&amp;(A264-7),P$8:P264,"OK"))</f>
        <v/>
      </c>
      <c r="K264" s="27" t="str">
        <f aca="false">IF(P264&lt;&gt;"OK","",IF(G264-J264-SUMIFS(C$8:C264,A$8:A264,"&gt;"&amp;(A264-7),P$8:P264,"OK")&lt;=0,"",J264/(G264-J264-SUMIFS(C$8:C264,A$8:A264,"&gt;"&amp;(A264-7),P$8:P264,"OK"))))</f>
        <v/>
      </c>
      <c r="L264" s="28" t="str">
        <f aca="false">IF(OR(P264&lt;&gt;"OK",K264="",N(Rules!$B$8)=0),"",IF(K264&lt;=-Rules!$B$8,"STOP","OK"))</f>
        <v/>
      </c>
      <c r="M264" s="26" t="str">
        <f aca="false">IF(P264&lt;&gt;"OK","",MAX(IF(COUNT(M$8:M263)=0,N(Rules!$B$5),INDEX(M$8:M263,MATCH(9.99E+307,M$8:M263)))+N(C264),G264))</f>
        <v/>
      </c>
      <c r="N264" s="27" t="str">
        <f aca="false">IF(P264&lt;&gt;"OK","",IF(N(M264)&lt;=0,"",MAX(0,1-G264/M264)))</f>
        <v/>
      </c>
      <c r="O264" s="33" t="str">
        <f aca="false">IF(P264&lt;&gt;"OK","",IF(OR(N(Rules!$B$11)=0,N(N264)&lt;Rules!$B$11),1,IF(OR(Rules!$B$12="",N(Rules!$B$12)&lt;0,N(Rules!$B$12)&gt;1),1,Rules!$B$12)))</f>
        <v/>
      </c>
      <c r="P264" s="28" t="str">
        <f aca="false">IF(COUNTA(A264:E264)=0,"",IF(NOT(ISNUMBER(A264)),"Add a date",IF(NOT(ISNUMBER(B264)),"Add P/L (0 if flat)",IF(AND(C264&lt;&gt;"",NOT(ISNUMBER(C264))),"Deposit must be a number",IF(N(Rules!$B$5)&lt;=0,"Set account size on Rules",IF(A264&lt;=MAX(A$8:A263),"Date must be after the rows above","OK"))))))</f>
        <v/>
      </c>
      <c r="Q264" s="28" t="str">
        <f aca="false">IF(P264&lt;&gt;"OK","",COUNTIF(P$8:P264,"OK"))</f>
        <v/>
      </c>
    </row>
    <row r="265" customFormat="false" ht="15" hidden="false" customHeight="false" outlineLevel="0" collapsed="false">
      <c r="A265" s="29"/>
      <c r="B265" s="32"/>
      <c r="C265" s="32"/>
      <c r="D265" s="15"/>
      <c r="E265" s="15"/>
      <c r="F265" s="26" t="str">
        <f aca="false">IF(P265&lt;&gt;"OK","",IF(COUNT(G$8:G264)=0,N(Rules!$B$5),INDEX(G$8:G264,MATCH(9.99E+307,G$8:G264))))</f>
        <v/>
      </c>
      <c r="G265" s="26" t="str">
        <f aca="false">IF(P265&lt;&gt;"OK","",F265+B265+N(C265))</f>
        <v/>
      </c>
      <c r="H265" s="27" t="str">
        <f aca="false">IF(OR(P265&lt;&gt;"OK",N(F265)&lt;=0),"",B265/F265)</f>
        <v/>
      </c>
      <c r="I265" s="28" t="str">
        <f aca="false">IF(OR(H265="",N(Rules!$B$7)=0),"",IF(H265&lt;=-Rules!$B$7,"STOP","OK"))</f>
        <v/>
      </c>
      <c r="J265" s="26" t="str">
        <f aca="false">IF(P265&lt;&gt;"OK","",SUMIFS(B$8:B265,A$8:A265,"&gt;"&amp;(A265-7),P$8:P265,"OK"))</f>
        <v/>
      </c>
      <c r="K265" s="27" t="str">
        <f aca="false">IF(P265&lt;&gt;"OK","",IF(G265-J265-SUMIFS(C$8:C265,A$8:A265,"&gt;"&amp;(A265-7),P$8:P265,"OK")&lt;=0,"",J265/(G265-J265-SUMIFS(C$8:C265,A$8:A265,"&gt;"&amp;(A265-7),P$8:P265,"OK"))))</f>
        <v/>
      </c>
      <c r="L265" s="28" t="str">
        <f aca="false">IF(OR(P265&lt;&gt;"OK",K265="",N(Rules!$B$8)=0),"",IF(K265&lt;=-Rules!$B$8,"STOP","OK"))</f>
        <v/>
      </c>
      <c r="M265" s="26" t="str">
        <f aca="false">IF(P265&lt;&gt;"OK","",MAX(IF(COUNT(M$8:M264)=0,N(Rules!$B$5),INDEX(M$8:M264,MATCH(9.99E+307,M$8:M264)))+N(C265),G265))</f>
        <v/>
      </c>
      <c r="N265" s="27" t="str">
        <f aca="false">IF(P265&lt;&gt;"OK","",IF(N(M265)&lt;=0,"",MAX(0,1-G265/M265)))</f>
        <v/>
      </c>
      <c r="O265" s="33" t="str">
        <f aca="false">IF(P265&lt;&gt;"OK","",IF(OR(N(Rules!$B$11)=0,N(N265)&lt;Rules!$B$11),1,IF(OR(Rules!$B$12="",N(Rules!$B$12)&lt;0,N(Rules!$B$12)&gt;1),1,Rules!$B$12)))</f>
        <v/>
      </c>
      <c r="P265" s="28" t="str">
        <f aca="false">IF(COUNTA(A265:E265)=0,"",IF(NOT(ISNUMBER(A265)),"Add a date",IF(NOT(ISNUMBER(B265)),"Add P/L (0 if flat)",IF(AND(C265&lt;&gt;"",NOT(ISNUMBER(C265))),"Deposit must be a number",IF(N(Rules!$B$5)&lt;=0,"Set account size on Rules",IF(A265&lt;=MAX(A$8:A264),"Date must be after the rows above","OK"))))))</f>
        <v/>
      </c>
      <c r="Q265" s="28" t="str">
        <f aca="false">IF(P265&lt;&gt;"OK","",COUNTIF(P$8:P265,"OK"))</f>
        <v/>
      </c>
    </row>
    <row r="266" customFormat="false" ht="15" hidden="false" customHeight="false" outlineLevel="0" collapsed="false">
      <c r="A266" s="29"/>
      <c r="B266" s="32"/>
      <c r="C266" s="32"/>
      <c r="D266" s="15"/>
      <c r="E266" s="15"/>
      <c r="F266" s="26" t="str">
        <f aca="false">IF(P266&lt;&gt;"OK","",IF(COUNT(G$8:G265)=0,N(Rules!$B$5),INDEX(G$8:G265,MATCH(9.99E+307,G$8:G265))))</f>
        <v/>
      </c>
      <c r="G266" s="26" t="str">
        <f aca="false">IF(P266&lt;&gt;"OK","",F266+B266+N(C266))</f>
        <v/>
      </c>
      <c r="H266" s="27" t="str">
        <f aca="false">IF(OR(P266&lt;&gt;"OK",N(F266)&lt;=0),"",B266/F266)</f>
        <v/>
      </c>
      <c r="I266" s="28" t="str">
        <f aca="false">IF(OR(H266="",N(Rules!$B$7)=0),"",IF(H266&lt;=-Rules!$B$7,"STOP","OK"))</f>
        <v/>
      </c>
      <c r="J266" s="26" t="str">
        <f aca="false">IF(P266&lt;&gt;"OK","",SUMIFS(B$8:B266,A$8:A266,"&gt;"&amp;(A266-7),P$8:P266,"OK"))</f>
        <v/>
      </c>
      <c r="K266" s="27" t="str">
        <f aca="false">IF(P266&lt;&gt;"OK","",IF(G266-J266-SUMIFS(C$8:C266,A$8:A266,"&gt;"&amp;(A266-7),P$8:P266,"OK")&lt;=0,"",J266/(G266-J266-SUMIFS(C$8:C266,A$8:A266,"&gt;"&amp;(A266-7),P$8:P266,"OK"))))</f>
        <v/>
      </c>
      <c r="L266" s="28" t="str">
        <f aca="false">IF(OR(P266&lt;&gt;"OK",K266="",N(Rules!$B$8)=0),"",IF(K266&lt;=-Rules!$B$8,"STOP","OK"))</f>
        <v/>
      </c>
      <c r="M266" s="26" t="str">
        <f aca="false">IF(P266&lt;&gt;"OK","",MAX(IF(COUNT(M$8:M265)=0,N(Rules!$B$5),INDEX(M$8:M265,MATCH(9.99E+307,M$8:M265)))+N(C266),G266))</f>
        <v/>
      </c>
      <c r="N266" s="27" t="str">
        <f aca="false">IF(P266&lt;&gt;"OK","",IF(N(M266)&lt;=0,"",MAX(0,1-G266/M266)))</f>
        <v/>
      </c>
      <c r="O266" s="33" t="str">
        <f aca="false">IF(P266&lt;&gt;"OK","",IF(OR(N(Rules!$B$11)=0,N(N266)&lt;Rules!$B$11),1,IF(OR(Rules!$B$12="",N(Rules!$B$12)&lt;0,N(Rules!$B$12)&gt;1),1,Rules!$B$12)))</f>
        <v/>
      </c>
      <c r="P266" s="28" t="str">
        <f aca="false">IF(COUNTA(A266:E266)=0,"",IF(NOT(ISNUMBER(A266)),"Add a date",IF(NOT(ISNUMBER(B266)),"Add P/L (0 if flat)",IF(AND(C266&lt;&gt;"",NOT(ISNUMBER(C266))),"Deposit must be a number",IF(N(Rules!$B$5)&lt;=0,"Set account size on Rules",IF(A266&lt;=MAX(A$8:A265),"Date must be after the rows above","OK"))))))</f>
        <v/>
      </c>
      <c r="Q266" s="28" t="str">
        <f aca="false">IF(P266&lt;&gt;"OK","",COUNTIF(P$8:P266,"OK"))</f>
        <v/>
      </c>
    </row>
    <row r="267" customFormat="false" ht="15" hidden="false" customHeight="false" outlineLevel="0" collapsed="false">
      <c r="A267" s="29"/>
      <c r="B267" s="32"/>
      <c r="C267" s="32"/>
      <c r="D267" s="15"/>
      <c r="E267" s="15"/>
      <c r="F267" s="26" t="str">
        <f aca="false">IF(P267&lt;&gt;"OK","",IF(COUNT(G$8:G266)=0,N(Rules!$B$5),INDEX(G$8:G266,MATCH(9.99E+307,G$8:G266))))</f>
        <v/>
      </c>
      <c r="G267" s="26" t="str">
        <f aca="false">IF(P267&lt;&gt;"OK","",F267+B267+N(C267))</f>
        <v/>
      </c>
      <c r="H267" s="27" t="str">
        <f aca="false">IF(OR(P267&lt;&gt;"OK",N(F267)&lt;=0),"",B267/F267)</f>
        <v/>
      </c>
      <c r="I267" s="28" t="str">
        <f aca="false">IF(OR(H267="",N(Rules!$B$7)=0),"",IF(H267&lt;=-Rules!$B$7,"STOP","OK"))</f>
        <v/>
      </c>
      <c r="J267" s="26" t="str">
        <f aca="false">IF(P267&lt;&gt;"OK","",SUMIFS(B$8:B267,A$8:A267,"&gt;"&amp;(A267-7),P$8:P267,"OK"))</f>
        <v/>
      </c>
      <c r="K267" s="27" t="str">
        <f aca="false">IF(P267&lt;&gt;"OK","",IF(G267-J267-SUMIFS(C$8:C267,A$8:A267,"&gt;"&amp;(A267-7),P$8:P267,"OK")&lt;=0,"",J267/(G267-J267-SUMIFS(C$8:C267,A$8:A267,"&gt;"&amp;(A267-7),P$8:P267,"OK"))))</f>
        <v/>
      </c>
      <c r="L267" s="28" t="str">
        <f aca="false">IF(OR(P267&lt;&gt;"OK",K267="",N(Rules!$B$8)=0),"",IF(K267&lt;=-Rules!$B$8,"STOP","OK"))</f>
        <v/>
      </c>
      <c r="M267" s="26" t="str">
        <f aca="false">IF(P267&lt;&gt;"OK","",MAX(IF(COUNT(M$8:M266)=0,N(Rules!$B$5),INDEX(M$8:M266,MATCH(9.99E+307,M$8:M266)))+N(C267),G267))</f>
        <v/>
      </c>
      <c r="N267" s="27" t="str">
        <f aca="false">IF(P267&lt;&gt;"OK","",IF(N(M267)&lt;=0,"",MAX(0,1-G267/M267)))</f>
        <v/>
      </c>
      <c r="O267" s="33" t="str">
        <f aca="false">IF(P267&lt;&gt;"OK","",IF(OR(N(Rules!$B$11)=0,N(N267)&lt;Rules!$B$11),1,IF(OR(Rules!$B$12="",N(Rules!$B$12)&lt;0,N(Rules!$B$12)&gt;1),1,Rules!$B$12)))</f>
        <v/>
      </c>
      <c r="P267" s="28" t="str">
        <f aca="false">IF(COUNTA(A267:E267)=0,"",IF(NOT(ISNUMBER(A267)),"Add a date",IF(NOT(ISNUMBER(B267)),"Add P/L (0 if flat)",IF(AND(C267&lt;&gt;"",NOT(ISNUMBER(C267))),"Deposit must be a number",IF(N(Rules!$B$5)&lt;=0,"Set account size on Rules",IF(A267&lt;=MAX(A$8:A266),"Date must be after the rows above","OK"))))))</f>
        <v/>
      </c>
      <c r="Q267" s="28" t="str">
        <f aca="false">IF(P267&lt;&gt;"OK","",COUNTIF(P$8:P267,"OK"))</f>
        <v/>
      </c>
    </row>
    <row r="268" customFormat="false" ht="15" hidden="false" customHeight="false" outlineLevel="0" collapsed="false">
      <c r="A268" s="29"/>
      <c r="B268" s="32"/>
      <c r="C268" s="32"/>
      <c r="D268" s="15"/>
      <c r="E268" s="15"/>
      <c r="F268" s="26" t="str">
        <f aca="false">IF(P268&lt;&gt;"OK","",IF(COUNT(G$8:G267)=0,N(Rules!$B$5),INDEX(G$8:G267,MATCH(9.99E+307,G$8:G267))))</f>
        <v/>
      </c>
      <c r="G268" s="26" t="str">
        <f aca="false">IF(P268&lt;&gt;"OK","",F268+B268+N(C268))</f>
        <v/>
      </c>
      <c r="H268" s="27" t="str">
        <f aca="false">IF(OR(P268&lt;&gt;"OK",N(F268)&lt;=0),"",B268/F268)</f>
        <v/>
      </c>
      <c r="I268" s="28" t="str">
        <f aca="false">IF(OR(H268="",N(Rules!$B$7)=0),"",IF(H268&lt;=-Rules!$B$7,"STOP","OK"))</f>
        <v/>
      </c>
      <c r="J268" s="26" t="str">
        <f aca="false">IF(P268&lt;&gt;"OK","",SUMIFS(B$8:B268,A$8:A268,"&gt;"&amp;(A268-7),P$8:P268,"OK"))</f>
        <v/>
      </c>
      <c r="K268" s="27" t="str">
        <f aca="false">IF(P268&lt;&gt;"OK","",IF(G268-J268-SUMIFS(C$8:C268,A$8:A268,"&gt;"&amp;(A268-7),P$8:P268,"OK")&lt;=0,"",J268/(G268-J268-SUMIFS(C$8:C268,A$8:A268,"&gt;"&amp;(A268-7),P$8:P268,"OK"))))</f>
        <v/>
      </c>
      <c r="L268" s="28" t="str">
        <f aca="false">IF(OR(P268&lt;&gt;"OK",K268="",N(Rules!$B$8)=0),"",IF(K268&lt;=-Rules!$B$8,"STOP","OK"))</f>
        <v/>
      </c>
      <c r="M268" s="26" t="str">
        <f aca="false">IF(P268&lt;&gt;"OK","",MAX(IF(COUNT(M$8:M267)=0,N(Rules!$B$5),INDEX(M$8:M267,MATCH(9.99E+307,M$8:M267)))+N(C268),G268))</f>
        <v/>
      </c>
      <c r="N268" s="27" t="str">
        <f aca="false">IF(P268&lt;&gt;"OK","",IF(N(M268)&lt;=0,"",MAX(0,1-G268/M268)))</f>
        <v/>
      </c>
      <c r="O268" s="33" t="str">
        <f aca="false">IF(P268&lt;&gt;"OK","",IF(OR(N(Rules!$B$11)=0,N(N268)&lt;Rules!$B$11),1,IF(OR(Rules!$B$12="",N(Rules!$B$12)&lt;0,N(Rules!$B$12)&gt;1),1,Rules!$B$12)))</f>
        <v/>
      </c>
      <c r="P268" s="28" t="str">
        <f aca="false">IF(COUNTA(A268:E268)=0,"",IF(NOT(ISNUMBER(A268)),"Add a date",IF(NOT(ISNUMBER(B268)),"Add P/L (0 if flat)",IF(AND(C268&lt;&gt;"",NOT(ISNUMBER(C268))),"Deposit must be a number",IF(N(Rules!$B$5)&lt;=0,"Set account size on Rules",IF(A268&lt;=MAX(A$8:A267),"Date must be after the rows above","OK"))))))</f>
        <v/>
      </c>
      <c r="Q268" s="28" t="str">
        <f aca="false">IF(P268&lt;&gt;"OK","",COUNTIF(P$8:P268,"OK"))</f>
        <v/>
      </c>
    </row>
    <row r="269" customFormat="false" ht="15" hidden="false" customHeight="false" outlineLevel="0" collapsed="false">
      <c r="A269" s="29"/>
      <c r="B269" s="32"/>
      <c r="C269" s="32"/>
      <c r="D269" s="15"/>
      <c r="E269" s="15"/>
      <c r="F269" s="26" t="str">
        <f aca="false">IF(P269&lt;&gt;"OK","",IF(COUNT(G$8:G268)=0,N(Rules!$B$5),INDEX(G$8:G268,MATCH(9.99E+307,G$8:G268))))</f>
        <v/>
      </c>
      <c r="G269" s="26" t="str">
        <f aca="false">IF(P269&lt;&gt;"OK","",F269+B269+N(C269))</f>
        <v/>
      </c>
      <c r="H269" s="27" t="str">
        <f aca="false">IF(OR(P269&lt;&gt;"OK",N(F269)&lt;=0),"",B269/F269)</f>
        <v/>
      </c>
      <c r="I269" s="28" t="str">
        <f aca="false">IF(OR(H269="",N(Rules!$B$7)=0),"",IF(H269&lt;=-Rules!$B$7,"STOP","OK"))</f>
        <v/>
      </c>
      <c r="J269" s="26" t="str">
        <f aca="false">IF(P269&lt;&gt;"OK","",SUMIFS(B$8:B269,A$8:A269,"&gt;"&amp;(A269-7),P$8:P269,"OK"))</f>
        <v/>
      </c>
      <c r="K269" s="27" t="str">
        <f aca="false">IF(P269&lt;&gt;"OK","",IF(G269-J269-SUMIFS(C$8:C269,A$8:A269,"&gt;"&amp;(A269-7),P$8:P269,"OK")&lt;=0,"",J269/(G269-J269-SUMIFS(C$8:C269,A$8:A269,"&gt;"&amp;(A269-7),P$8:P269,"OK"))))</f>
        <v/>
      </c>
      <c r="L269" s="28" t="str">
        <f aca="false">IF(OR(P269&lt;&gt;"OK",K269="",N(Rules!$B$8)=0),"",IF(K269&lt;=-Rules!$B$8,"STOP","OK"))</f>
        <v/>
      </c>
      <c r="M269" s="26" t="str">
        <f aca="false">IF(P269&lt;&gt;"OK","",MAX(IF(COUNT(M$8:M268)=0,N(Rules!$B$5),INDEX(M$8:M268,MATCH(9.99E+307,M$8:M268)))+N(C269),G269))</f>
        <v/>
      </c>
      <c r="N269" s="27" t="str">
        <f aca="false">IF(P269&lt;&gt;"OK","",IF(N(M269)&lt;=0,"",MAX(0,1-G269/M269)))</f>
        <v/>
      </c>
      <c r="O269" s="33" t="str">
        <f aca="false">IF(P269&lt;&gt;"OK","",IF(OR(N(Rules!$B$11)=0,N(N269)&lt;Rules!$B$11),1,IF(OR(Rules!$B$12="",N(Rules!$B$12)&lt;0,N(Rules!$B$12)&gt;1),1,Rules!$B$12)))</f>
        <v/>
      </c>
      <c r="P269" s="28" t="str">
        <f aca="false">IF(COUNTA(A269:E269)=0,"",IF(NOT(ISNUMBER(A269)),"Add a date",IF(NOT(ISNUMBER(B269)),"Add P/L (0 if flat)",IF(AND(C269&lt;&gt;"",NOT(ISNUMBER(C269))),"Deposit must be a number",IF(N(Rules!$B$5)&lt;=0,"Set account size on Rules",IF(A269&lt;=MAX(A$8:A268),"Date must be after the rows above","OK"))))))</f>
        <v/>
      </c>
      <c r="Q269" s="28" t="str">
        <f aca="false">IF(P269&lt;&gt;"OK","",COUNTIF(P$8:P269,"OK"))</f>
        <v/>
      </c>
    </row>
    <row r="270" customFormat="false" ht="15" hidden="false" customHeight="false" outlineLevel="0" collapsed="false">
      <c r="A270" s="29"/>
      <c r="B270" s="32"/>
      <c r="C270" s="32"/>
      <c r="D270" s="15"/>
      <c r="E270" s="15"/>
      <c r="F270" s="26" t="str">
        <f aca="false">IF(P270&lt;&gt;"OK","",IF(COUNT(G$8:G269)=0,N(Rules!$B$5),INDEX(G$8:G269,MATCH(9.99E+307,G$8:G269))))</f>
        <v/>
      </c>
      <c r="G270" s="26" t="str">
        <f aca="false">IF(P270&lt;&gt;"OK","",F270+B270+N(C270))</f>
        <v/>
      </c>
      <c r="H270" s="27" t="str">
        <f aca="false">IF(OR(P270&lt;&gt;"OK",N(F270)&lt;=0),"",B270/F270)</f>
        <v/>
      </c>
      <c r="I270" s="28" t="str">
        <f aca="false">IF(OR(H270="",N(Rules!$B$7)=0),"",IF(H270&lt;=-Rules!$B$7,"STOP","OK"))</f>
        <v/>
      </c>
      <c r="J270" s="26" t="str">
        <f aca="false">IF(P270&lt;&gt;"OK","",SUMIFS(B$8:B270,A$8:A270,"&gt;"&amp;(A270-7),P$8:P270,"OK"))</f>
        <v/>
      </c>
      <c r="K270" s="27" t="str">
        <f aca="false">IF(P270&lt;&gt;"OK","",IF(G270-J270-SUMIFS(C$8:C270,A$8:A270,"&gt;"&amp;(A270-7),P$8:P270,"OK")&lt;=0,"",J270/(G270-J270-SUMIFS(C$8:C270,A$8:A270,"&gt;"&amp;(A270-7),P$8:P270,"OK"))))</f>
        <v/>
      </c>
      <c r="L270" s="28" t="str">
        <f aca="false">IF(OR(P270&lt;&gt;"OK",K270="",N(Rules!$B$8)=0),"",IF(K270&lt;=-Rules!$B$8,"STOP","OK"))</f>
        <v/>
      </c>
      <c r="M270" s="26" t="str">
        <f aca="false">IF(P270&lt;&gt;"OK","",MAX(IF(COUNT(M$8:M269)=0,N(Rules!$B$5),INDEX(M$8:M269,MATCH(9.99E+307,M$8:M269)))+N(C270),G270))</f>
        <v/>
      </c>
      <c r="N270" s="27" t="str">
        <f aca="false">IF(P270&lt;&gt;"OK","",IF(N(M270)&lt;=0,"",MAX(0,1-G270/M270)))</f>
        <v/>
      </c>
      <c r="O270" s="33" t="str">
        <f aca="false">IF(P270&lt;&gt;"OK","",IF(OR(N(Rules!$B$11)=0,N(N270)&lt;Rules!$B$11),1,IF(OR(Rules!$B$12="",N(Rules!$B$12)&lt;0,N(Rules!$B$12)&gt;1),1,Rules!$B$12)))</f>
        <v/>
      </c>
      <c r="P270" s="28" t="str">
        <f aca="false">IF(COUNTA(A270:E270)=0,"",IF(NOT(ISNUMBER(A270)),"Add a date",IF(NOT(ISNUMBER(B270)),"Add P/L (0 if flat)",IF(AND(C270&lt;&gt;"",NOT(ISNUMBER(C270))),"Deposit must be a number",IF(N(Rules!$B$5)&lt;=0,"Set account size on Rules",IF(A270&lt;=MAX(A$8:A269),"Date must be after the rows above","OK"))))))</f>
        <v/>
      </c>
      <c r="Q270" s="28" t="str">
        <f aca="false">IF(P270&lt;&gt;"OK","",COUNTIF(P$8:P270,"OK"))</f>
        <v/>
      </c>
    </row>
    <row r="271" customFormat="false" ht="15" hidden="false" customHeight="false" outlineLevel="0" collapsed="false">
      <c r="A271" s="29"/>
      <c r="B271" s="32"/>
      <c r="C271" s="32"/>
      <c r="D271" s="15"/>
      <c r="E271" s="15"/>
      <c r="F271" s="26" t="str">
        <f aca="false">IF(P271&lt;&gt;"OK","",IF(COUNT(G$8:G270)=0,N(Rules!$B$5),INDEX(G$8:G270,MATCH(9.99E+307,G$8:G270))))</f>
        <v/>
      </c>
      <c r="G271" s="26" t="str">
        <f aca="false">IF(P271&lt;&gt;"OK","",F271+B271+N(C271))</f>
        <v/>
      </c>
      <c r="H271" s="27" t="str">
        <f aca="false">IF(OR(P271&lt;&gt;"OK",N(F271)&lt;=0),"",B271/F271)</f>
        <v/>
      </c>
      <c r="I271" s="28" t="str">
        <f aca="false">IF(OR(H271="",N(Rules!$B$7)=0),"",IF(H271&lt;=-Rules!$B$7,"STOP","OK"))</f>
        <v/>
      </c>
      <c r="J271" s="26" t="str">
        <f aca="false">IF(P271&lt;&gt;"OK","",SUMIFS(B$8:B271,A$8:A271,"&gt;"&amp;(A271-7),P$8:P271,"OK"))</f>
        <v/>
      </c>
      <c r="K271" s="27" t="str">
        <f aca="false">IF(P271&lt;&gt;"OK","",IF(G271-J271-SUMIFS(C$8:C271,A$8:A271,"&gt;"&amp;(A271-7),P$8:P271,"OK")&lt;=0,"",J271/(G271-J271-SUMIFS(C$8:C271,A$8:A271,"&gt;"&amp;(A271-7),P$8:P271,"OK"))))</f>
        <v/>
      </c>
      <c r="L271" s="28" t="str">
        <f aca="false">IF(OR(P271&lt;&gt;"OK",K271="",N(Rules!$B$8)=0),"",IF(K271&lt;=-Rules!$B$8,"STOP","OK"))</f>
        <v/>
      </c>
      <c r="M271" s="26" t="str">
        <f aca="false">IF(P271&lt;&gt;"OK","",MAX(IF(COUNT(M$8:M270)=0,N(Rules!$B$5),INDEX(M$8:M270,MATCH(9.99E+307,M$8:M270)))+N(C271),G271))</f>
        <v/>
      </c>
      <c r="N271" s="27" t="str">
        <f aca="false">IF(P271&lt;&gt;"OK","",IF(N(M271)&lt;=0,"",MAX(0,1-G271/M271)))</f>
        <v/>
      </c>
      <c r="O271" s="33" t="str">
        <f aca="false">IF(P271&lt;&gt;"OK","",IF(OR(N(Rules!$B$11)=0,N(N271)&lt;Rules!$B$11),1,IF(OR(Rules!$B$12="",N(Rules!$B$12)&lt;0,N(Rules!$B$12)&gt;1),1,Rules!$B$12)))</f>
        <v/>
      </c>
      <c r="P271" s="28" t="str">
        <f aca="false">IF(COUNTA(A271:E271)=0,"",IF(NOT(ISNUMBER(A271)),"Add a date",IF(NOT(ISNUMBER(B271)),"Add P/L (0 if flat)",IF(AND(C271&lt;&gt;"",NOT(ISNUMBER(C271))),"Deposit must be a number",IF(N(Rules!$B$5)&lt;=0,"Set account size on Rules",IF(A271&lt;=MAX(A$8:A270),"Date must be after the rows above","OK"))))))</f>
        <v/>
      </c>
      <c r="Q271" s="28" t="str">
        <f aca="false">IF(P271&lt;&gt;"OK","",COUNTIF(P$8:P271,"OK"))</f>
        <v/>
      </c>
    </row>
    <row r="272" customFormat="false" ht="15" hidden="false" customHeight="false" outlineLevel="0" collapsed="false">
      <c r="A272" s="29"/>
      <c r="B272" s="32"/>
      <c r="C272" s="32"/>
      <c r="D272" s="15"/>
      <c r="E272" s="15"/>
      <c r="F272" s="26" t="str">
        <f aca="false">IF(P272&lt;&gt;"OK","",IF(COUNT(G$8:G271)=0,N(Rules!$B$5),INDEX(G$8:G271,MATCH(9.99E+307,G$8:G271))))</f>
        <v/>
      </c>
      <c r="G272" s="26" t="str">
        <f aca="false">IF(P272&lt;&gt;"OK","",F272+B272+N(C272))</f>
        <v/>
      </c>
      <c r="H272" s="27" t="str">
        <f aca="false">IF(OR(P272&lt;&gt;"OK",N(F272)&lt;=0),"",B272/F272)</f>
        <v/>
      </c>
      <c r="I272" s="28" t="str">
        <f aca="false">IF(OR(H272="",N(Rules!$B$7)=0),"",IF(H272&lt;=-Rules!$B$7,"STOP","OK"))</f>
        <v/>
      </c>
      <c r="J272" s="26" t="str">
        <f aca="false">IF(P272&lt;&gt;"OK","",SUMIFS(B$8:B272,A$8:A272,"&gt;"&amp;(A272-7),P$8:P272,"OK"))</f>
        <v/>
      </c>
      <c r="K272" s="27" t="str">
        <f aca="false">IF(P272&lt;&gt;"OK","",IF(G272-J272-SUMIFS(C$8:C272,A$8:A272,"&gt;"&amp;(A272-7),P$8:P272,"OK")&lt;=0,"",J272/(G272-J272-SUMIFS(C$8:C272,A$8:A272,"&gt;"&amp;(A272-7),P$8:P272,"OK"))))</f>
        <v/>
      </c>
      <c r="L272" s="28" t="str">
        <f aca="false">IF(OR(P272&lt;&gt;"OK",K272="",N(Rules!$B$8)=0),"",IF(K272&lt;=-Rules!$B$8,"STOP","OK"))</f>
        <v/>
      </c>
      <c r="M272" s="26" t="str">
        <f aca="false">IF(P272&lt;&gt;"OK","",MAX(IF(COUNT(M$8:M271)=0,N(Rules!$B$5),INDEX(M$8:M271,MATCH(9.99E+307,M$8:M271)))+N(C272),G272))</f>
        <v/>
      </c>
      <c r="N272" s="27" t="str">
        <f aca="false">IF(P272&lt;&gt;"OK","",IF(N(M272)&lt;=0,"",MAX(0,1-G272/M272)))</f>
        <v/>
      </c>
      <c r="O272" s="33" t="str">
        <f aca="false">IF(P272&lt;&gt;"OK","",IF(OR(N(Rules!$B$11)=0,N(N272)&lt;Rules!$B$11),1,IF(OR(Rules!$B$12="",N(Rules!$B$12)&lt;0,N(Rules!$B$12)&gt;1),1,Rules!$B$12)))</f>
        <v/>
      </c>
      <c r="P272" s="28" t="str">
        <f aca="false">IF(COUNTA(A272:E272)=0,"",IF(NOT(ISNUMBER(A272)),"Add a date",IF(NOT(ISNUMBER(B272)),"Add P/L (0 if flat)",IF(AND(C272&lt;&gt;"",NOT(ISNUMBER(C272))),"Deposit must be a number",IF(N(Rules!$B$5)&lt;=0,"Set account size on Rules",IF(A272&lt;=MAX(A$8:A271),"Date must be after the rows above","OK"))))))</f>
        <v/>
      </c>
      <c r="Q272" s="28" t="str">
        <f aca="false">IF(P272&lt;&gt;"OK","",COUNTIF(P$8:P272,"OK"))</f>
        <v/>
      </c>
    </row>
    <row r="273" customFormat="false" ht="15" hidden="false" customHeight="false" outlineLevel="0" collapsed="false">
      <c r="A273" s="29"/>
      <c r="B273" s="32"/>
      <c r="C273" s="32"/>
      <c r="D273" s="15"/>
      <c r="E273" s="15"/>
      <c r="F273" s="26" t="str">
        <f aca="false">IF(P273&lt;&gt;"OK","",IF(COUNT(G$8:G272)=0,N(Rules!$B$5),INDEX(G$8:G272,MATCH(9.99E+307,G$8:G272))))</f>
        <v/>
      </c>
      <c r="G273" s="26" t="str">
        <f aca="false">IF(P273&lt;&gt;"OK","",F273+B273+N(C273))</f>
        <v/>
      </c>
      <c r="H273" s="27" t="str">
        <f aca="false">IF(OR(P273&lt;&gt;"OK",N(F273)&lt;=0),"",B273/F273)</f>
        <v/>
      </c>
      <c r="I273" s="28" t="str">
        <f aca="false">IF(OR(H273="",N(Rules!$B$7)=0),"",IF(H273&lt;=-Rules!$B$7,"STOP","OK"))</f>
        <v/>
      </c>
      <c r="J273" s="26" t="str">
        <f aca="false">IF(P273&lt;&gt;"OK","",SUMIFS(B$8:B273,A$8:A273,"&gt;"&amp;(A273-7),P$8:P273,"OK"))</f>
        <v/>
      </c>
      <c r="K273" s="27" t="str">
        <f aca="false">IF(P273&lt;&gt;"OK","",IF(G273-J273-SUMIFS(C$8:C273,A$8:A273,"&gt;"&amp;(A273-7),P$8:P273,"OK")&lt;=0,"",J273/(G273-J273-SUMIFS(C$8:C273,A$8:A273,"&gt;"&amp;(A273-7),P$8:P273,"OK"))))</f>
        <v/>
      </c>
      <c r="L273" s="28" t="str">
        <f aca="false">IF(OR(P273&lt;&gt;"OK",K273="",N(Rules!$B$8)=0),"",IF(K273&lt;=-Rules!$B$8,"STOP","OK"))</f>
        <v/>
      </c>
      <c r="M273" s="26" t="str">
        <f aca="false">IF(P273&lt;&gt;"OK","",MAX(IF(COUNT(M$8:M272)=0,N(Rules!$B$5),INDEX(M$8:M272,MATCH(9.99E+307,M$8:M272)))+N(C273),G273))</f>
        <v/>
      </c>
      <c r="N273" s="27" t="str">
        <f aca="false">IF(P273&lt;&gt;"OK","",IF(N(M273)&lt;=0,"",MAX(0,1-G273/M273)))</f>
        <v/>
      </c>
      <c r="O273" s="33" t="str">
        <f aca="false">IF(P273&lt;&gt;"OK","",IF(OR(N(Rules!$B$11)=0,N(N273)&lt;Rules!$B$11),1,IF(OR(Rules!$B$12="",N(Rules!$B$12)&lt;0,N(Rules!$B$12)&gt;1),1,Rules!$B$12)))</f>
        <v/>
      </c>
      <c r="P273" s="28" t="str">
        <f aca="false">IF(COUNTA(A273:E273)=0,"",IF(NOT(ISNUMBER(A273)),"Add a date",IF(NOT(ISNUMBER(B273)),"Add P/L (0 if flat)",IF(AND(C273&lt;&gt;"",NOT(ISNUMBER(C273))),"Deposit must be a number",IF(N(Rules!$B$5)&lt;=0,"Set account size on Rules",IF(A273&lt;=MAX(A$8:A272),"Date must be after the rows above","OK"))))))</f>
        <v/>
      </c>
      <c r="Q273" s="28" t="str">
        <f aca="false">IF(P273&lt;&gt;"OK","",COUNTIF(P$8:P273,"OK"))</f>
        <v/>
      </c>
    </row>
    <row r="274" customFormat="false" ht="15" hidden="false" customHeight="false" outlineLevel="0" collapsed="false">
      <c r="A274" s="29"/>
      <c r="B274" s="32"/>
      <c r="C274" s="32"/>
      <c r="D274" s="15"/>
      <c r="E274" s="15"/>
      <c r="F274" s="26" t="str">
        <f aca="false">IF(P274&lt;&gt;"OK","",IF(COUNT(G$8:G273)=0,N(Rules!$B$5),INDEX(G$8:G273,MATCH(9.99E+307,G$8:G273))))</f>
        <v/>
      </c>
      <c r="G274" s="26" t="str">
        <f aca="false">IF(P274&lt;&gt;"OK","",F274+B274+N(C274))</f>
        <v/>
      </c>
      <c r="H274" s="27" t="str">
        <f aca="false">IF(OR(P274&lt;&gt;"OK",N(F274)&lt;=0),"",B274/F274)</f>
        <v/>
      </c>
      <c r="I274" s="28" t="str">
        <f aca="false">IF(OR(H274="",N(Rules!$B$7)=0),"",IF(H274&lt;=-Rules!$B$7,"STOP","OK"))</f>
        <v/>
      </c>
      <c r="J274" s="26" t="str">
        <f aca="false">IF(P274&lt;&gt;"OK","",SUMIFS(B$8:B274,A$8:A274,"&gt;"&amp;(A274-7),P$8:P274,"OK"))</f>
        <v/>
      </c>
      <c r="K274" s="27" t="str">
        <f aca="false">IF(P274&lt;&gt;"OK","",IF(G274-J274-SUMIFS(C$8:C274,A$8:A274,"&gt;"&amp;(A274-7),P$8:P274,"OK")&lt;=0,"",J274/(G274-J274-SUMIFS(C$8:C274,A$8:A274,"&gt;"&amp;(A274-7),P$8:P274,"OK"))))</f>
        <v/>
      </c>
      <c r="L274" s="28" t="str">
        <f aca="false">IF(OR(P274&lt;&gt;"OK",K274="",N(Rules!$B$8)=0),"",IF(K274&lt;=-Rules!$B$8,"STOP","OK"))</f>
        <v/>
      </c>
      <c r="M274" s="26" t="str">
        <f aca="false">IF(P274&lt;&gt;"OK","",MAX(IF(COUNT(M$8:M273)=0,N(Rules!$B$5),INDEX(M$8:M273,MATCH(9.99E+307,M$8:M273)))+N(C274),G274))</f>
        <v/>
      </c>
      <c r="N274" s="27" t="str">
        <f aca="false">IF(P274&lt;&gt;"OK","",IF(N(M274)&lt;=0,"",MAX(0,1-G274/M274)))</f>
        <v/>
      </c>
      <c r="O274" s="33" t="str">
        <f aca="false">IF(P274&lt;&gt;"OK","",IF(OR(N(Rules!$B$11)=0,N(N274)&lt;Rules!$B$11),1,IF(OR(Rules!$B$12="",N(Rules!$B$12)&lt;0,N(Rules!$B$12)&gt;1),1,Rules!$B$12)))</f>
        <v/>
      </c>
      <c r="P274" s="28" t="str">
        <f aca="false">IF(COUNTA(A274:E274)=0,"",IF(NOT(ISNUMBER(A274)),"Add a date",IF(NOT(ISNUMBER(B274)),"Add P/L (0 if flat)",IF(AND(C274&lt;&gt;"",NOT(ISNUMBER(C274))),"Deposit must be a number",IF(N(Rules!$B$5)&lt;=0,"Set account size on Rules",IF(A274&lt;=MAX(A$8:A273),"Date must be after the rows above","OK"))))))</f>
        <v/>
      </c>
      <c r="Q274" s="28" t="str">
        <f aca="false">IF(P274&lt;&gt;"OK","",COUNTIF(P$8:P274,"OK"))</f>
        <v/>
      </c>
    </row>
    <row r="275" customFormat="false" ht="15" hidden="false" customHeight="false" outlineLevel="0" collapsed="false">
      <c r="A275" s="29"/>
      <c r="B275" s="32"/>
      <c r="C275" s="32"/>
      <c r="D275" s="15"/>
      <c r="E275" s="15"/>
      <c r="F275" s="26" t="str">
        <f aca="false">IF(P275&lt;&gt;"OK","",IF(COUNT(G$8:G274)=0,N(Rules!$B$5),INDEX(G$8:G274,MATCH(9.99E+307,G$8:G274))))</f>
        <v/>
      </c>
      <c r="G275" s="26" t="str">
        <f aca="false">IF(P275&lt;&gt;"OK","",F275+B275+N(C275))</f>
        <v/>
      </c>
      <c r="H275" s="27" t="str">
        <f aca="false">IF(OR(P275&lt;&gt;"OK",N(F275)&lt;=0),"",B275/F275)</f>
        <v/>
      </c>
      <c r="I275" s="28" t="str">
        <f aca="false">IF(OR(H275="",N(Rules!$B$7)=0),"",IF(H275&lt;=-Rules!$B$7,"STOP","OK"))</f>
        <v/>
      </c>
      <c r="J275" s="26" t="str">
        <f aca="false">IF(P275&lt;&gt;"OK","",SUMIFS(B$8:B275,A$8:A275,"&gt;"&amp;(A275-7),P$8:P275,"OK"))</f>
        <v/>
      </c>
      <c r="K275" s="27" t="str">
        <f aca="false">IF(P275&lt;&gt;"OK","",IF(G275-J275-SUMIFS(C$8:C275,A$8:A275,"&gt;"&amp;(A275-7),P$8:P275,"OK")&lt;=0,"",J275/(G275-J275-SUMIFS(C$8:C275,A$8:A275,"&gt;"&amp;(A275-7),P$8:P275,"OK"))))</f>
        <v/>
      </c>
      <c r="L275" s="28" t="str">
        <f aca="false">IF(OR(P275&lt;&gt;"OK",K275="",N(Rules!$B$8)=0),"",IF(K275&lt;=-Rules!$B$8,"STOP","OK"))</f>
        <v/>
      </c>
      <c r="M275" s="26" t="str">
        <f aca="false">IF(P275&lt;&gt;"OK","",MAX(IF(COUNT(M$8:M274)=0,N(Rules!$B$5),INDEX(M$8:M274,MATCH(9.99E+307,M$8:M274)))+N(C275),G275))</f>
        <v/>
      </c>
      <c r="N275" s="27" t="str">
        <f aca="false">IF(P275&lt;&gt;"OK","",IF(N(M275)&lt;=0,"",MAX(0,1-G275/M275)))</f>
        <v/>
      </c>
      <c r="O275" s="33" t="str">
        <f aca="false">IF(P275&lt;&gt;"OK","",IF(OR(N(Rules!$B$11)=0,N(N275)&lt;Rules!$B$11),1,IF(OR(Rules!$B$12="",N(Rules!$B$12)&lt;0,N(Rules!$B$12)&gt;1),1,Rules!$B$12)))</f>
        <v/>
      </c>
      <c r="P275" s="28" t="str">
        <f aca="false">IF(COUNTA(A275:E275)=0,"",IF(NOT(ISNUMBER(A275)),"Add a date",IF(NOT(ISNUMBER(B275)),"Add P/L (0 if flat)",IF(AND(C275&lt;&gt;"",NOT(ISNUMBER(C275))),"Deposit must be a number",IF(N(Rules!$B$5)&lt;=0,"Set account size on Rules",IF(A275&lt;=MAX(A$8:A274),"Date must be after the rows above","OK"))))))</f>
        <v/>
      </c>
      <c r="Q275" s="28" t="str">
        <f aca="false">IF(P275&lt;&gt;"OK","",COUNTIF(P$8:P275,"OK"))</f>
        <v/>
      </c>
    </row>
    <row r="276" customFormat="false" ht="15" hidden="false" customHeight="false" outlineLevel="0" collapsed="false">
      <c r="A276" s="29"/>
      <c r="B276" s="32"/>
      <c r="C276" s="32"/>
      <c r="D276" s="15"/>
      <c r="E276" s="15"/>
      <c r="F276" s="26" t="str">
        <f aca="false">IF(P276&lt;&gt;"OK","",IF(COUNT(G$8:G275)=0,N(Rules!$B$5),INDEX(G$8:G275,MATCH(9.99E+307,G$8:G275))))</f>
        <v/>
      </c>
      <c r="G276" s="26" t="str">
        <f aca="false">IF(P276&lt;&gt;"OK","",F276+B276+N(C276))</f>
        <v/>
      </c>
      <c r="H276" s="27" t="str">
        <f aca="false">IF(OR(P276&lt;&gt;"OK",N(F276)&lt;=0),"",B276/F276)</f>
        <v/>
      </c>
      <c r="I276" s="28" t="str">
        <f aca="false">IF(OR(H276="",N(Rules!$B$7)=0),"",IF(H276&lt;=-Rules!$B$7,"STOP","OK"))</f>
        <v/>
      </c>
      <c r="J276" s="26" t="str">
        <f aca="false">IF(P276&lt;&gt;"OK","",SUMIFS(B$8:B276,A$8:A276,"&gt;"&amp;(A276-7),P$8:P276,"OK"))</f>
        <v/>
      </c>
      <c r="K276" s="27" t="str">
        <f aca="false">IF(P276&lt;&gt;"OK","",IF(G276-J276-SUMIFS(C$8:C276,A$8:A276,"&gt;"&amp;(A276-7),P$8:P276,"OK")&lt;=0,"",J276/(G276-J276-SUMIFS(C$8:C276,A$8:A276,"&gt;"&amp;(A276-7),P$8:P276,"OK"))))</f>
        <v/>
      </c>
      <c r="L276" s="28" t="str">
        <f aca="false">IF(OR(P276&lt;&gt;"OK",K276="",N(Rules!$B$8)=0),"",IF(K276&lt;=-Rules!$B$8,"STOP","OK"))</f>
        <v/>
      </c>
      <c r="M276" s="26" t="str">
        <f aca="false">IF(P276&lt;&gt;"OK","",MAX(IF(COUNT(M$8:M275)=0,N(Rules!$B$5),INDEX(M$8:M275,MATCH(9.99E+307,M$8:M275)))+N(C276),G276))</f>
        <v/>
      </c>
      <c r="N276" s="27" t="str">
        <f aca="false">IF(P276&lt;&gt;"OK","",IF(N(M276)&lt;=0,"",MAX(0,1-G276/M276)))</f>
        <v/>
      </c>
      <c r="O276" s="33" t="str">
        <f aca="false">IF(P276&lt;&gt;"OK","",IF(OR(N(Rules!$B$11)=0,N(N276)&lt;Rules!$B$11),1,IF(OR(Rules!$B$12="",N(Rules!$B$12)&lt;0,N(Rules!$B$12)&gt;1),1,Rules!$B$12)))</f>
        <v/>
      </c>
      <c r="P276" s="28" t="str">
        <f aca="false">IF(COUNTA(A276:E276)=0,"",IF(NOT(ISNUMBER(A276)),"Add a date",IF(NOT(ISNUMBER(B276)),"Add P/L (0 if flat)",IF(AND(C276&lt;&gt;"",NOT(ISNUMBER(C276))),"Deposit must be a number",IF(N(Rules!$B$5)&lt;=0,"Set account size on Rules",IF(A276&lt;=MAX(A$8:A275),"Date must be after the rows above","OK"))))))</f>
        <v/>
      </c>
      <c r="Q276" s="28" t="str">
        <f aca="false">IF(P276&lt;&gt;"OK","",COUNTIF(P$8:P276,"OK"))</f>
        <v/>
      </c>
    </row>
    <row r="277" customFormat="false" ht="15" hidden="false" customHeight="false" outlineLevel="0" collapsed="false">
      <c r="A277" s="29"/>
      <c r="B277" s="32"/>
      <c r="C277" s="32"/>
      <c r="D277" s="15"/>
      <c r="E277" s="15"/>
      <c r="F277" s="26" t="str">
        <f aca="false">IF(P277&lt;&gt;"OK","",IF(COUNT(G$8:G276)=0,N(Rules!$B$5),INDEX(G$8:G276,MATCH(9.99E+307,G$8:G276))))</f>
        <v/>
      </c>
      <c r="G277" s="26" t="str">
        <f aca="false">IF(P277&lt;&gt;"OK","",F277+B277+N(C277))</f>
        <v/>
      </c>
      <c r="H277" s="27" t="str">
        <f aca="false">IF(OR(P277&lt;&gt;"OK",N(F277)&lt;=0),"",B277/F277)</f>
        <v/>
      </c>
      <c r="I277" s="28" t="str">
        <f aca="false">IF(OR(H277="",N(Rules!$B$7)=0),"",IF(H277&lt;=-Rules!$B$7,"STOP","OK"))</f>
        <v/>
      </c>
      <c r="J277" s="26" t="str">
        <f aca="false">IF(P277&lt;&gt;"OK","",SUMIFS(B$8:B277,A$8:A277,"&gt;"&amp;(A277-7),P$8:P277,"OK"))</f>
        <v/>
      </c>
      <c r="K277" s="27" t="str">
        <f aca="false">IF(P277&lt;&gt;"OK","",IF(G277-J277-SUMIFS(C$8:C277,A$8:A277,"&gt;"&amp;(A277-7),P$8:P277,"OK")&lt;=0,"",J277/(G277-J277-SUMIFS(C$8:C277,A$8:A277,"&gt;"&amp;(A277-7),P$8:P277,"OK"))))</f>
        <v/>
      </c>
      <c r="L277" s="28" t="str">
        <f aca="false">IF(OR(P277&lt;&gt;"OK",K277="",N(Rules!$B$8)=0),"",IF(K277&lt;=-Rules!$B$8,"STOP","OK"))</f>
        <v/>
      </c>
      <c r="M277" s="26" t="str">
        <f aca="false">IF(P277&lt;&gt;"OK","",MAX(IF(COUNT(M$8:M276)=0,N(Rules!$B$5),INDEX(M$8:M276,MATCH(9.99E+307,M$8:M276)))+N(C277),G277))</f>
        <v/>
      </c>
      <c r="N277" s="27" t="str">
        <f aca="false">IF(P277&lt;&gt;"OK","",IF(N(M277)&lt;=0,"",MAX(0,1-G277/M277)))</f>
        <v/>
      </c>
      <c r="O277" s="33" t="str">
        <f aca="false">IF(P277&lt;&gt;"OK","",IF(OR(N(Rules!$B$11)=0,N(N277)&lt;Rules!$B$11),1,IF(OR(Rules!$B$12="",N(Rules!$B$12)&lt;0,N(Rules!$B$12)&gt;1),1,Rules!$B$12)))</f>
        <v/>
      </c>
      <c r="P277" s="28" t="str">
        <f aca="false">IF(COUNTA(A277:E277)=0,"",IF(NOT(ISNUMBER(A277)),"Add a date",IF(NOT(ISNUMBER(B277)),"Add P/L (0 if flat)",IF(AND(C277&lt;&gt;"",NOT(ISNUMBER(C277))),"Deposit must be a number",IF(N(Rules!$B$5)&lt;=0,"Set account size on Rules",IF(A277&lt;=MAX(A$8:A276),"Date must be after the rows above","OK"))))))</f>
        <v/>
      </c>
      <c r="Q277" s="28" t="str">
        <f aca="false">IF(P277&lt;&gt;"OK","",COUNTIF(P$8:P277,"OK"))</f>
        <v/>
      </c>
    </row>
    <row r="278" customFormat="false" ht="15" hidden="false" customHeight="false" outlineLevel="0" collapsed="false">
      <c r="A278" s="29"/>
      <c r="B278" s="32"/>
      <c r="C278" s="32"/>
      <c r="D278" s="15"/>
      <c r="E278" s="15"/>
      <c r="F278" s="26" t="str">
        <f aca="false">IF(P278&lt;&gt;"OK","",IF(COUNT(G$8:G277)=0,N(Rules!$B$5),INDEX(G$8:G277,MATCH(9.99E+307,G$8:G277))))</f>
        <v/>
      </c>
      <c r="G278" s="26" t="str">
        <f aca="false">IF(P278&lt;&gt;"OK","",F278+B278+N(C278))</f>
        <v/>
      </c>
      <c r="H278" s="27" t="str">
        <f aca="false">IF(OR(P278&lt;&gt;"OK",N(F278)&lt;=0),"",B278/F278)</f>
        <v/>
      </c>
      <c r="I278" s="28" t="str">
        <f aca="false">IF(OR(H278="",N(Rules!$B$7)=0),"",IF(H278&lt;=-Rules!$B$7,"STOP","OK"))</f>
        <v/>
      </c>
      <c r="J278" s="26" t="str">
        <f aca="false">IF(P278&lt;&gt;"OK","",SUMIFS(B$8:B278,A$8:A278,"&gt;"&amp;(A278-7),P$8:P278,"OK"))</f>
        <v/>
      </c>
      <c r="K278" s="27" t="str">
        <f aca="false">IF(P278&lt;&gt;"OK","",IF(G278-J278-SUMIFS(C$8:C278,A$8:A278,"&gt;"&amp;(A278-7),P$8:P278,"OK")&lt;=0,"",J278/(G278-J278-SUMIFS(C$8:C278,A$8:A278,"&gt;"&amp;(A278-7),P$8:P278,"OK"))))</f>
        <v/>
      </c>
      <c r="L278" s="28" t="str">
        <f aca="false">IF(OR(P278&lt;&gt;"OK",K278="",N(Rules!$B$8)=0),"",IF(K278&lt;=-Rules!$B$8,"STOP","OK"))</f>
        <v/>
      </c>
      <c r="M278" s="26" t="str">
        <f aca="false">IF(P278&lt;&gt;"OK","",MAX(IF(COUNT(M$8:M277)=0,N(Rules!$B$5),INDEX(M$8:M277,MATCH(9.99E+307,M$8:M277)))+N(C278),G278))</f>
        <v/>
      </c>
      <c r="N278" s="27" t="str">
        <f aca="false">IF(P278&lt;&gt;"OK","",IF(N(M278)&lt;=0,"",MAX(0,1-G278/M278)))</f>
        <v/>
      </c>
      <c r="O278" s="33" t="str">
        <f aca="false">IF(P278&lt;&gt;"OK","",IF(OR(N(Rules!$B$11)=0,N(N278)&lt;Rules!$B$11),1,IF(OR(Rules!$B$12="",N(Rules!$B$12)&lt;0,N(Rules!$B$12)&gt;1),1,Rules!$B$12)))</f>
        <v/>
      </c>
      <c r="P278" s="28" t="str">
        <f aca="false">IF(COUNTA(A278:E278)=0,"",IF(NOT(ISNUMBER(A278)),"Add a date",IF(NOT(ISNUMBER(B278)),"Add P/L (0 if flat)",IF(AND(C278&lt;&gt;"",NOT(ISNUMBER(C278))),"Deposit must be a number",IF(N(Rules!$B$5)&lt;=0,"Set account size on Rules",IF(A278&lt;=MAX(A$8:A277),"Date must be after the rows above","OK"))))))</f>
        <v/>
      </c>
      <c r="Q278" s="28" t="str">
        <f aca="false">IF(P278&lt;&gt;"OK","",COUNTIF(P$8:P278,"OK"))</f>
        <v/>
      </c>
    </row>
    <row r="279" customFormat="false" ht="15" hidden="false" customHeight="false" outlineLevel="0" collapsed="false">
      <c r="A279" s="29"/>
      <c r="B279" s="32"/>
      <c r="C279" s="32"/>
      <c r="D279" s="15"/>
      <c r="E279" s="15"/>
      <c r="F279" s="26" t="str">
        <f aca="false">IF(P279&lt;&gt;"OK","",IF(COUNT(G$8:G278)=0,N(Rules!$B$5),INDEX(G$8:G278,MATCH(9.99E+307,G$8:G278))))</f>
        <v/>
      </c>
      <c r="G279" s="26" t="str">
        <f aca="false">IF(P279&lt;&gt;"OK","",F279+B279+N(C279))</f>
        <v/>
      </c>
      <c r="H279" s="27" t="str">
        <f aca="false">IF(OR(P279&lt;&gt;"OK",N(F279)&lt;=0),"",B279/F279)</f>
        <v/>
      </c>
      <c r="I279" s="28" t="str">
        <f aca="false">IF(OR(H279="",N(Rules!$B$7)=0),"",IF(H279&lt;=-Rules!$B$7,"STOP","OK"))</f>
        <v/>
      </c>
      <c r="J279" s="26" t="str">
        <f aca="false">IF(P279&lt;&gt;"OK","",SUMIFS(B$8:B279,A$8:A279,"&gt;"&amp;(A279-7),P$8:P279,"OK"))</f>
        <v/>
      </c>
      <c r="K279" s="27" t="str">
        <f aca="false">IF(P279&lt;&gt;"OK","",IF(G279-J279-SUMIFS(C$8:C279,A$8:A279,"&gt;"&amp;(A279-7),P$8:P279,"OK")&lt;=0,"",J279/(G279-J279-SUMIFS(C$8:C279,A$8:A279,"&gt;"&amp;(A279-7),P$8:P279,"OK"))))</f>
        <v/>
      </c>
      <c r="L279" s="28" t="str">
        <f aca="false">IF(OR(P279&lt;&gt;"OK",K279="",N(Rules!$B$8)=0),"",IF(K279&lt;=-Rules!$B$8,"STOP","OK"))</f>
        <v/>
      </c>
      <c r="M279" s="26" t="str">
        <f aca="false">IF(P279&lt;&gt;"OK","",MAX(IF(COUNT(M$8:M278)=0,N(Rules!$B$5),INDEX(M$8:M278,MATCH(9.99E+307,M$8:M278)))+N(C279),G279))</f>
        <v/>
      </c>
      <c r="N279" s="27" t="str">
        <f aca="false">IF(P279&lt;&gt;"OK","",IF(N(M279)&lt;=0,"",MAX(0,1-G279/M279)))</f>
        <v/>
      </c>
      <c r="O279" s="33" t="str">
        <f aca="false">IF(P279&lt;&gt;"OK","",IF(OR(N(Rules!$B$11)=0,N(N279)&lt;Rules!$B$11),1,IF(OR(Rules!$B$12="",N(Rules!$B$12)&lt;0,N(Rules!$B$12)&gt;1),1,Rules!$B$12)))</f>
        <v/>
      </c>
      <c r="P279" s="28" t="str">
        <f aca="false">IF(COUNTA(A279:E279)=0,"",IF(NOT(ISNUMBER(A279)),"Add a date",IF(NOT(ISNUMBER(B279)),"Add P/L (0 if flat)",IF(AND(C279&lt;&gt;"",NOT(ISNUMBER(C279))),"Deposit must be a number",IF(N(Rules!$B$5)&lt;=0,"Set account size on Rules",IF(A279&lt;=MAX(A$8:A278),"Date must be after the rows above","OK"))))))</f>
        <v/>
      </c>
      <c r="Q279" s="28" t="str">
        <f aca="false">IF(P279&lt;&gt;"OK","",COUNTIF(P$8:P279,"OK"))</f>
        <v/>
      </c>
    </row>
    <row r="280" customFormat="false" ht="15" hidden="false" customHeight="false" outlineLevel="0" collapsed="false">
      <c r="A280" s="29"/>
      <c r="B280" s="32"/>
      <c r="C280" s="32"/>
      <c r="D280" s="15"/>
      <c r="E280" s="15"/>
      <c r="F280" s="26" t="str">
        <f aca="false">IF(P280&lt;&gt;"OK","",IF(COUNT(G$8:G279)=0,N(Rules!$B$5),INDEX(G$8:G279,MATCH(9.99E+307,G$8:G279))))</f>
        <v/>
      </c>
      <c r="G280" s="26" t="str">
        <f aca="false">IF(P280&lt;&gt;"OK","",F280+B280+N(C280))</f>
        <v/>
      </c>
      <c r="H280" s="27" t="str">
        <f aca="false">IF(OR(P280&lt;&gt;"OK",N(F280)&lt;=0),"",B280/F280)</f>
        <v/>
      </c>
      <c r="I280" s="28" t="str">
        <f aca="false">IF(OR(H280="",N(Rules!$B$7)=0),"",IF(H280&lt;=-Rules!$B$7,"STOP","OK"))</f>
        <v/>
      </c>
      <c r="J280" s="26" t="str">
        <f aca="false">IF(P280&lt;&gt;"OK","",SUMIFS(B$8:B280,A$8:A280,"&gt;"&amp;(A280-7),P$8:P280,"OK"))</f>
        <v/>
      </c>
      <c r="K280" s="27" t="str">
        <f aca="false">IF(P280&lt;&gt;"OK","",IF(G280-J280-SUMIFS(C$8:C280,A$8:A280,"&gt;"&amp;(A280-7),P$8:P280,"OK")&lt;=0,"",J280/(G280-J280-SUMIFS(C$8:C280,A$8:A280,"&gt;"&amp;(A280-7),P$8:P280,"OK"))))</f>
        <v/>
      </c>
      <c r="L280" s="28" t="str">
        <f aca="false">IF(OR(P280&lt;&gt;"OK",K280="",N(Rules!$B$8)=0),"",IF(K280&lt;=-Rules!$B$8,"STOP","OK"))</f>
        <v/>
      </c>
      <c r="M280" s="26" t="str">
        <f aca="false">IF(P280&lt;&gt;"OK","",MAX(IF(COUNT(M$8:M279)=0,N(Rules!$B$5),INDEX(M$8:M279,MATCH(9.99E+307,M$8:M279)))+N(C280),G280))</f>
        <v/>
      </c>
      <c r="N280" s="27" t="str">
        <f aca="false">IF(P280&lt;&gt;"OK","",IF(N(M280)&lt;=0,"",MAX(0,1-G280/M280)))</f>
        <v/>
      </c>
      <c r="O280" s="33" t="str">
        <f aca="false">IF(P280&lt;&gt;"OK","",IF(OR(N(Rules!$B$11)=0,N(N280)&lt;Rules!$B$11),1,IF(OR(Rules!$B$12="",N(Rules!$B$12)&lt;0,N(Rules!$B$12)&gt;1),1,Rules!$B$12)))</f>
        <v/>
      </c>
      <c r="P280" s="28" t="str">
        <f aca="false">IF(COUNTA(A280:E280)=0,"",IF(NOT(ISNUMBER(A280)),"Add a date",IF(NOT(ISNUMBER(B280)),"Add P/L (0 if flat)",IF(AND(C280&lt;&gt;"",NOT(ISNUMBER(C280))),"Deposit must be a number",IF(N(Rules!$B$5)&lt;=0,"Set account size on Rules",IF(A280&lt;=MAX(A$8:A279),"Date must be after the rows above","OK"))))))</f>
        <v/>
      </c>
      <c r="Q280" s="28" t="str">
        <f aca="false">IF(P280&lt;&gt;"OK","",COUNTIF(P$8:P280,"OK"))</f>
        <v/>
      </c>
    </row>
    <row r="281" customFormat="false" ht="15" hidden="false" customHeight="false" outlineLevel="0" collapsed="false">
      <c r="A281" s="29"/>
      <c r="B281" s="32"/>
      <c r="C281" s="32"/>
      <c r="D281" s="15"/>
      <c r="E281" s="15"/>
      <c r="F281" s="26" t="str">
        <f aca="false">IF(P281&lt;&gt;"OK","",IF(COUNT(G$8:G280)=0,N(Rules!$B$5),INDEX(G$8:G280,MATCH(9.99E+307,G$8:G280))))</f>
        <v/>
      </c>
      <c r="G281" s="26" t="str">
        <f aca="false">IF(P281&lt;&gt;"OK","",F281+B281+N(C281))</f>
        <v/>
      </c>
      <c r="H281" s="27" t="str">
        <f aca="false">IF(OR(P281&lt;&gt;"OK",N(F281)&lt;=0),"",B281/F281)</f>
        <v/>
      </c>
      <c r="I281" s="28" t="str">
        <f aca="false">IF(OR(H281="",N(Rules!$B$7)=0),"",IF(H281&lt;=-Rules!$B$7,"STOP","OK"))</f>
        <v/>
      </c>
      <c r="J281" s="26" t="str">
        <f aca="false">IF(P281&lt;&gt;"OK","",SUMIFS(B$8:B281,A$8:A281,"&gt;"&amp;(A281-7),P$8:P281,"OK"))</f>
        <v/>
      </c>
      <c r="K281" s="27" t="str">
        <f aca="false">IF(P281&lt;&gt;"OK","",IF(G281-J281-SUMIFS(C$8:C281,A$8:A281,"&gt;"&amp;(A281-7),P$8:P281,"OK")&lt;=0,"",J281/(G281-J281-SUMIFS(C$8:C281,A$8:A281,"&gt;"&amp;(A281-7),P$8:P281,"OK"))))</f>
        <v/>
      </c>
      <c r="L281" s="28" t="str">
        <f aca="false">IF(OR(P281&lt;&gt;"OK",K281="",N(Rules!$B$8)=0),"",IF(K281&lt;=-Rules!$B$8,"STOP","OK"))</f>
        <v/>
      </c>
      <c r="M281" s="26" t="str">
        <f aca="false">IF(P281&lt;&gt;"OK","",MAX(IF(COUNT(M$8:M280)=0,N(Rules!$B$5),INDEX(M$8:M280,MATCH(9.99E+307,M$8:M280)))+N(C281),G281))</f>
        <v/>
      </c>
      <c r="N281" s="27" t="str">
        <f aca="false">IF(P281&lt;&gt;"OK","",IF(N(M281)&lt;=0,"",MAX(0,1-G281/M281)))</f>
        <v/>
      </c>
      <c r="O281" s="33" t="str">
        <f aca="false">IF(P281&lt;&gt;"OK","",IF(OR(N(Rules!$B$11)=0,N(N281)&lt;Rules!$B$11),1,IF(OR(Rules!$B$12="",N(Rules!$B$12)&lt;0,N(Rules!$B$12)&gt;1),1,Rules!$B$12)))</f>
        <v/>
      </c>
      <c r="P281" s="28" t="str">
        <f aca="false">IF(COUNTA(A281:E281)=0,"",IF(NOT(ISNUMBER(A281)),"Add a date",IF(NOT(ISNUMBER(B281)),"Add P/L (0 if flat)",IF(AND(C281&lt;&gt;"",NOT(ISNUMBER(C281))),"Deposit must be a number",IF(N(Rules!$B$5)&lt;=0,"Set account size on Rules",IF(A281&lt;=MAX(A$8:A280),"Date must be after the rows above","OK"))))))</f>
        <v/>
      </c>
      <c r="Q281" s="28" t="str">
        <f aca="false">IF(P281&lt;&gt;"OK","",COUNTIF(P$8:P281,"OK"))</f>
        <v/>
      </c>
    </row>
    <row r="282" customFormat="false" ht="15" hidden="false" customHeight="false" outlineLevel="0" collapsed="false">
      <c r="A282" s="29"/>
      <c r="B282" s="32"/>
      <c r="C282" s="32"/>
      <c r="D282" s="15"/>
      <c r="E282" s="15"/>
      <c r="F282" s="26" t="str">
        <f aca="false">IF(P282&lt;&gt;"OK","",IF(COUNT(G$8:G281)=0,N(Rules!$B$5),INDEX(G$8:G281,MATCH(9.99E+307,G$8:G281))))</f>
        <v/>
      </c>
      <c r="G282" s="26" t="str">
        <f aca="false">IF(P282&lt;&gt;"OK","",F282+B282+N(C282))</f>
        <v/>
      </c>
      <c r="H282" s="27" t="str">
        <f aca="false">IF(OR(P282&lt;&gt;"OK",N(F282)&lt;=0),"",B282/F282)</f>
        <v/>
      </c>
      <c r="I282" s="28" t="str">
        <f aca="false">IF(OR(H282="",N(Rules!$B$7)=0),"",IF(H282&lt;=-Rules!$B$7,"STOP","OK"))</f>
        <v/>
      </c>
      <c r="J282" s="26" t="str">
        <f aca="false">IF(P282&lt;&gt;"OK","",SUMIFS(B$8:B282,A$8:A282,"&gt;"&amp;(A282-7),P$8:P282,"OK"))</f>
        <v/>
      </c>
      <c r="K282" s="27" t="str">
        <f aca="false">IF(P282&lt;&gt;"OK","",IF(G282-J282-SUMIFS(C$8:C282,A$8:A282,"&gt;"&amp;(A282-7),P$8:P282,"OK")&lt;=0,"",J282/(G282-J282-SUMIFS(C$8:C282,A$8:A282,"&gt;"&amp;(A282-7),P$8:P282,"OK"))))</f>
        <v/>
      </c>
      <c r="L282" s="28" t="str">
        <f aca="false">IF(OR(P282&lt;&gt;"OK",K282="",N(Rules!$B$8)=0),"",IF(K282&lt;=-Rules!$B$8,"STOP","OK"))</f>
        <v/>
      </c>
      <c r="M282" s="26" t="str">
        <f aca="false">IF(P282&lt;&gt;"OK","",MAX(IF(COUNT(M$8:M281)=0,N(Rules!$B$5),INDEX(M$8:M281,MATCH(9.99E+307,M$8:M281)))+N(C282),G282))</f>
        <v/>
      </c>
      <c r="N282" s="27" t="str">
        <f aca="false">IF(P282&lt;&gt;"OK","",IF(N(M282)&lt;=0,"",MAX(0,1-G282/M282)))</f>
        <v/>
      </c>
      <c r="O282" s="33" t="str">
        <f aca="false">IF(P282&lt;&gt;"OK","",IF(OR(N(Rules!$B$11)=0,N(N282)&lt;Rules!$B$11),1,IF(OR(Rules!$B$12="",N(Rules!$B$12)&lt;0,N(Rules!$B$12)&gt;1),1,Rules!$B$12)))</f>
        <v/>
      </c>
      <c r="P282" s="28" t="str">
        <f aca="false">IF(COUNTA(A282:E282)=0,"",IF(NOT(ISNUMBER(A282)),"Add a date",IF(NOT(ISNUMBER(B282)),"Add P/L (0 if flat)",IF(AND(C282&lt;&gt;"",NOT(ISNUMBER(C282))),"Deposit must be a number",IF(N(Rules!$B$5)&lt;=0,"Set account size on Rules",IF(A282&lt;=MAX(A$8:A281),"Date must be after the rows above","OK"))))))</f>
        <v/>
      </c>
      <c r="Q282" s="28" t="str">
        <f aca="false">IF(P282&lt;&gt;"OK","",COUNTIF(P$8:P282,"OK"))</f>
        <v/>
      </c>
    </row>
    <row r="283" customFormat="false" ht="15" hidden="false" customHeight="false" outlineLevel="0" collapsed="false">
      <c r="A283" s="29"/>
      <c r="B283" s="32"/>
      <c r="C283" s="32"/>
      <c r="D283" s="15"/>
      <c r="E283" s="15"/>
      <c r="F283" s="26" t="str">
        <f aca="false">IF(P283&lt;&gt;"OK","",IF(COUNT(G$8:G282)=0,N(Rules!$B$5),INDEX(G$8:G282,MATCH(9.99E+307,G$8:G282))))</f>
        <v/>
      </c>
      <c r="G283" s="26" t="str">
        <f aca="false">IF(P283&lt;&gt;"OK","",F283+B283+N(C283))</f>
        <v/>
      </c>
      <c r="H283" s="27" t="str">
        <f aca="false">IF(OR(P283&lt;&gt;"OK",N(F283)&lt;=0),"",B283/F283)</f>
        <v/>
      </c>
      <c r="I283" s="28" t="str">
        <f aca="false">IF(OR(H283="",N(Rules!$B$7)=0),"",IF(H283&lt;=-Rules!$B$7,"STOP","OK"))</f>
        <v/>
      </c>
      <c r="J283" s="26" t="str">
        <f aca="false">IF(P283&lt;&gt;"OK","",SUMIFS(B$8:B283,A$8:A283,"&gt;"&amp;(A283-7),P$8:P283,"OK"))</f>
        <v/>
      </c>
      <c r="K283" s="27" t="str">
        <f aca="false">IF(P283&lt;&gt;"OK","",IF(G283-J283-SUMIFS(C$8:C283,A$8:A283,"&gt;"&amp;(A283-7),P$8:P283,"OK")&lt;=0,"",J283/(G283-J283-SUMIFS(C$8:C283,A$8:A283,"&gt;"&amp;(A283-7),P$8:P283,"OK"))))</f>
        <v/>
      </c>
      <c r="L283" s="28" t="str">
        <f aca="false">IF(OR(P283&lt;&gt;"OK",K283="",N(Rules!$B$8)=0),"",IF(K283&lt;=-Rules!$B$8,"STOP","OK"))</f>
        <v/>
      </c>
      <c r="M283" s="26" t="str">
        <f aca="false">IF(P283&lt;&gt;"OK","",MAX(IF(COUNT(M$8:M282)=0,N(Rules!$B$5),INDEX(M$8:M282,MATCH(9.99E+307,M$8:M282)))+N(C283),G283))</f>
        <v/>
      </c>
      <c r="N283" s="27" t="str">
        <f aca="false">IF(P283&lt;&gt;"OK","",IF(N(M283)&lt;=0,"",MAX(0,1-G283/M283)))</f>
        <v/>
      </c>
      <c r="O283" s="33" t="str">
        <f aca="false">IF(P283&lt;&gt;"OK","",IF(OR(N(Rules!$B$11)=0,N(N283)&lt;Rules!$B$11),1,IF(OR(Rules!$B$12="",N(Rules!$B$12)&lt;0,N(Rules!$B$12)&gt;1),1,Rules!$B$12)))</f>
        <v/>
      </c>
      <c r="P283" s="28" t="str">
        <f aca="false">IF(COUNTA(A283:E283)=0,"",IF(NOT(ISNUMBER(A283)),"Add a date",IF(NOT(ISNUMBER(B283)),"Add P/L (0 if flat)",IF(AND(C283&lt;&gt;"",NOT(ISNUMBER(C283))),"Deposit must be a number",IF(N(Rules!$B$5)&lt;=0,"Set account size on Rules",IF(A283&lt;=MAX(A$8:A282),"Date must be after the rows above","OK"))))))</f>
        <v/>
      </c>
      <c r="Q283" s="28" t="str">
        <f aca="false">IF(P283&lt;&gt;"OK","",COUNTIF(P$8:P283,"OK"))</f>
        <v/>
      </c>
    </row>
    <row r="284" customFormat="false" ht="15" hidden="false" customHeight="false" outlineLevel="0" collapsed="false">
      <c r="A284" s="29"/>
      <c r="B284" s="32"/>
      <c r="C284" s="32"/>
      <c r="D284" s="15"/>
      <c r="E284" s="15"/>
      <c r="F284" s="26" t="str">
        <f aca="false">IF(P284&lt;&gt;"OK","",IF(COUNT(G$8:G283)=0,N(Rules!$B$5),INDEX(G$8:G283,MATCH(9.99E+307,G$8:G283))))</f>
        <v/>
      </c>
      <c r="G284" s="26" t="str">
        <f aca="false">IF(P284&lt;&gt;"OK","",F284+B284+N(C284))</f>
        <v/>
      </c>
      <c r="H284" s="27" t="str">
        <f aca="false">IF(OR(P284&lt;&gt;"OK",N(F284)&lt;=0),"",B284/F284)</f>
        <v/>
      </c>
      <c r="I284" s="28" t="str">
        <f aca="false">IF(OR(H284="",N(Rules!$B$7)=0),"",IF(H284&lt;=-Rules!$B$7,"STOP","OK"))</f>
        <v/>
      </c>
      <c r="J284" s="26" t="str">
        <f aca="false">IF(P284&lt;&gt;"OK","",SUMIFS(B$8:B284,A$8:A284,"&gt;"&amp;(A284-7),P$8:P284,"OK"))</f>
        <v/>
      </c>
      <c r="K284" s="27" t="str">
        <f aca="false">IF(P284&lt;&gt;"OK","",IF(G284-J284-SUMIFS(C$8:C284,A$8:A284,"&gt;"&amp;(A284-7),P$8:P284,"OK")&lt;=0,"",J284/(G284-J284-SUMIFS(C$8:C284,A$8:A284,"&gt;"&amp;(A284-7),P$8:P284,"OK"))))</f>
        <v/>
      </c>
      <c r="L284" s="28" t="str">
        <f aca="false">IF(OR(P284&lt;&gt;"OK",K284="",N(Rules!$B$8)=0),"",IF(K284&lt;=-Rules!$B$8,"STOP","OK"))</f>
        <v/>
      </c>
      <c r="M284" s="26" t="str">
        <f aca="false">IF(P284&lt;&gt;"OK","",MAX(IF(COUNT(M$8:M283)=0,N(Rules!$B$5),INDEX(M$8:M283,MATCH(9.99E+307,M$8:M283)))+N(C284),G284))</f>
        <v/>
      </c>
      <c r="N284" s="27" t="str">
        <f aca="false">IF(P284&lt;&gt;"OK","",IF(N(M284)&lt;=0,"",MAX(0,1-G284/M284)))</f>
        <v/>
      </c>
      <c r="O284" s="33" t="str">
        <f aca="false">IF(P284&lt;&gt;"OK","",IF(OR(N(Rules!$B$11)=0,N(N284)&lt;Rules!$B$11),1,IF(OR(Rules!$B$12="",N(Rules!$B$12)&lt;0,N(Rules!$B$12)&gt;1),1,Rules!$B$12)))</f>
        <v/>
      </c>
      <c r="P284" s="28" t="str">
        <f aca="false">IF(COUNTA(A284:E284)=0,"",IF(NOT(ISNUMBER(A284)),"Add a date",IF(NOT(ISNUMBER(B284)),"Add P/L (0 if flat)",IF(AND(C284&lt;&gt;"",NOT(ISNUMBER(C284))),"Deposit must be a number",IF(N(Rules!$B$5)&lt;=0,"Set account size on Rules",IF(A284&lt;=MAX(A$8:A283),"Date must be after the rows above","OK"))))))</f>
        <v/>
      </c>
      <c r="Q284" s="28" t="str">
        <f aca="false">IF(P284&lt;&gt;"OK","",COUNTIF(P$8:P284,"OK"))</f>
        <v/>
      </c>
    </row>
    <row r="285" customFormat="false" ht="15" hidden="false" customHeight="false" outlineLevel="0" collapsed="false">
      <c r="A285" s="29"/>
      <c r="B285" s="32"/>
      <c r="C285" s="32"/>
      <c r="D285" s="15"/>
      <c r="E285" s="15"/>
      <c r="F285" s="26" t="str">
        <f aca="false">IF(P285&lt;&gt;"OK","",IF(COUNT(G$8:G284)=0,N(Rules!$B$5),INDEX(G$8:G284,MATCH(9.99E+307,G$8:G284))))</f>
        <v/>
      </c>
      <c r="G285" s="26" t="str">
        <f aca="false">IF(P285&lt;&gt;"OK","",F285+B285+N(C285))</f>
        <v/>
      </c>
      <c r="H285" s="27" t="str">
        <f aca="false">IF(OR(P285&lt;&gt;"OK",N(F285)&lt;=0),"",B285/F285)</f>
        <v/>
      </c>
      <c r="I285" s="28" t="str">
        <f aca="false">IF(OR(H285="",N(Rules!$B$7)=0),"",IF(H285&lt;=-Rules!$B$7,"STOP","OK"))</f>
        <v/>
      </c>
      <c r="J285" s="26" t="str">
        <f aca="false">IF(P285&lt;&gt;"OK","",SUMIFS(B$8:B285,A$8:A285,"&gt;"&amp;(A285-7),P$8:P285,"OK"))</f>
        <v/>
      </c>
      <c r="K285" s="27" t="str">
        <f aca="false">IF(P285&lt;&gt;"OK","",IF(G285-J285-SUMIFS(C$8:C285,A$8:A285,"&gt;"&amp;(A285-7),P$8:P285,"OK")&lt;=0,"",J285/(G285-J285-SUMIFS(C$8:C285,A$8:A285,"&gt;"&amp;(A285-7),P$8:P285,"OK"))))</f>
        <v/>
      </c>
      <c r="L285" s="28" t="str">
        <f aca="false">IF(OR(P285&lt;&gt;"OK",K285="",N(Rules!$B$8)=0),"",IF(K285&lt;=-Rules!$B$8,"STOP","OK"))</f>
        <v/>
      </c>
      <c r="M285" s="26" t="str">
        <f aca="false">IF(P285&lt;&gt;"OK","",MAX(IF(COUNT(M$8:M284)=0,N(Rules!$B$5),INDEX(M$8:M284,MATCH(9.99E+307,M$8:M284)))+N(C285),G285))</f>
        <v/>
      </c>
      <c r="N285" s="27" t="str">
        <f aca="false">IF(P285&lt;&gt;"OK","",IF(N(M285)&lt;=0,"",MAX(0,1-G285/M285)))</f>
        <v/>
      </c>
      <c r="O285" s="33" t="str">
        <f aca="false">IF(P285&lt;&gt;"OK","",IF(OR(N(Rules!$B$11)=0,N(N285)&lt;Rules!$B$11),1,IF(OR(Rules!$B$12="",N(Rules!$B$12)&lt;0,N(Rules!$B$12)&gt;1),1,Rules!$B$12)))</f>
        <v/>
      </c>
      <c r="P285" s="28" t="str">
        <f aca="false">IF(COUNTA(A285:E285)=0,"",IF(NOT(ISNUMBER(A285)),"Add a date",IF(NOT(ISNUMBER(B285)),"Add P/L (0 if flat)",IF(AND(C285&lt;&gt;"",NOT(ISNUMBER(C285))),"Deposit must be a number",IF(N(Rules!$B$5)&lt;=0,"Set account size on Rules",IF(A285&lt;=MAX(A$8:A284),"Date must be after the rows above","OK"))))))</f>
        <v/>
      </c>
      <c r="Q285" s="28" t="str">
        <f aca="false">IF(P285&lt;&gt;"OK","",COUNTIF(P$8:P285,"OK"))</f>
        <v/>
      </c>
    </row>
    <row r="286" customFormat="false" ht="15" hidden="false" customHeight="false" outlineLevel="0" collapsed="false">
      <c r="A286" s="29"/>
      <c r="B286" s="32"/>
      <c r="C286" s="32"/>
      <c r="D286" s="15"/>
      <c r="E286" s="15"/>
      <c r="F286" s="26" t="str">
        <f aca="false">IF(P286&lt;&gt;"OK","",IF(COUNT(G$8:G285)=0,N(Rules!$B$5),INDEX(G$8:G285,MATCH(9.99E+307,G$8:G285))))</f>
        <v/>
      </c>
      <c r="G286" s="26" t="str">
        <f aca="false">IF(P286&lt;&gt;"OK","",F286+B286+N(C286))</f>
        <v/>
      </c>
      <c r="H286" s="27" t="str">
        <f aca="false">IF(OR(P286&lt;&gt;"OK",N(F286)&lt;=0),"",B286/F286)</f>
        <v/>
      </c>
      <c r="I286" s="28" t="str">
        <f aca="false">IF(OR(H286="",N(Rules!$B$7)=0),"",IF(H286&lt;=-Rules!$B$7,"STOP","OK"))</f>
        <v/>
      </c>
      <c r="J286" s="26" t="str">
        <f aca="false">IF(P286&lt;&gt;"OK","",SUMIFS(B$8:B286,A$8:A286,"&gt;"&amp;(A286-7),P$8:P286,"OK"))</f>
        <v/>
      </c>
      <c r="K286" s="27" t="str">
        <f aca="false">IF(P286&lt;&gt;"OK","",IF(G286-J286-SUMIFS(C$8:C286,A$8:A286,"&gt;"&amp;(A286-7),P$8:P286,"OK")&lt;=0,"",J286/(G286-J286-SUMIFS(C$8:C286,A$8:A286,"&gt;"&amp;(A286-7),P$8:P286,"OK"))))</f>
        <v/>
      </c>
      <c r="L286" s="28" t="str">
        <f aca="false">IF(OR(P286&lt;&gt;"OK",K286="",N(Rules!$B$8)=0),"",IF(K286&lt;=-Rules!$B$8,"STOP","OK"))</f>
        <v/>
      </c>
      <c r="M286" s="26" t="str">
        <f aca="false">IF(P286&lt;&gt;"OK","",MAX(IF(COUNT(M$8:M285)=0,N(Rules!$B$5),INDEX(M$8:M285,MATCH(9.99E+307,M$8:M285)))+N(C286),G286))</f>
        <v/>
      </c>
      <c r="N286" s="27" t="str">
        <f aca="false">IF(P286&lt;&gt;"OK","",IF(N(M286)&lt;=0,"",MAX(0,1-G286/M286)))</f>
        <v/>
      </c>
      <c r="O286" s="33" t="str">
        <f aca="false">IF(P286&lt;&gt;"OK","",IF(OR(N(Rules!$B$11)=0,N(N286)&lt;Rules!$B$11),1,IF(OR(Rules!$B$12="",N(Rules!$B$12)&lt;0,N(Rules!$B$12)&gt;1),1,Rules!$B$12)))</f>
        <v/>
      </c>
      <c r="P286" s="28" t="str">
        <f aca="false">IF(COUNTA(A286:E286)=0,"",IF(NOT(ISNUMBER(A286)),"Add a date",IF(NOT(ISNUMBER(B286)),"Add P/L (0 if flat)",IF(AND(C286&lt;&gt;"",NOT(ISNUMBER(C286))),"Deposit must be a number",IF(N(Rules!$B$5)&lt;=0,"Set account size on Rules",IF(A286&lt;=MAX(A$8:A285),"Date must be after the rows above","OK"))))))</f>
        <v/>
      </c>
      <c r="Q286" s="28" t="str">
        <f aca="false">IF(P286&lt;&gt;"OK","",COUNTIF(P$8:P286,"OK"))</f>
        <v/>
      </c>
    </row>
    <row r="287" customFormat="false" ht="15" hidden="false" customHeight="false" outlineLevel="0" collapsed="false">
      <c r="A287" s="29"/>
      <c r="B287" s="32"/>
      <c r="C287" s="32"/>
      <c r="D287" s="15"/>
      <c r="E287" s="15"/>
      <c r="F287" s="26" t="str">
        <f aca="false">IF(P287&lt;&gt;"OK","",IF(COUNT(G$8:G286)=0,N(Rules!$B$5),INDEX(G$8:G286,MATCH(9.99E+307,G$8:G286))))</f>
        <v/>
      </c>
      <c r="G287" s="26" t="str">
        <f aca="false">IF(P287&lt;&gt;"OK","",F287+B287+N(C287))</f>
        <v/>
      </c>
      <c r="H287" s="27" t="str">
        <f aca="false">IF(OR(P287&lt;&gt;"OK",N(F287)&lt;=0),"",B287/F287)</f>
        <v/>
      </c>
      <c r="I287" s="28" t="str">
        <f aca="false">IF(OR(H287="",N(Rules!$B$7)=0),"",IF(H287&lt;=-Rules!$B$7,"STOP","OK"))</f>
        <v/>
      </c>
      <c r="J287" s="26" t="str">
        <f aca="false">IF(P287&lt;&gt;"OK","",SUMIFS(B$8:B287,A$8:A287,"&gt;"&amp;(A287-7),P$8:P287,"OK"))</f>
        <v/>
      </c>
      <c r="K287" s="27" t="str">
        <f aca="false">IF(P287&lt;&gt;"OK","",IF(G287-J287-SUMIFS(C$8:C287,A$8:A287,"&gt;"&amp;(A287-7),P$8:P287,"OK")&lt;=0,"",J287/(G287-J287-SUMIFS(C$8:C287,A$8:A287,"&gt;"&amp;(A287-7),P$8:P287,"OK"))))</f>
        <v/>
      </c>
      <c r="L287" s="28" t="str">
        <f aca="false">IF(OR(P287&lt;&gt;"OK",K287="",N(Rules!$B$8)=0),"",IF(K287&lt;=-Rules!$B$8,"STOP","OK"))</f>
        <v/>
      </c>
      <c r="M287" s="26" t="str">
        <f aca="false">IF(P287&lt;&gt;"OK","",MAX(IF(COUNT(M$8:M286)=0,N(Rules!$B$5),INDEX(M$8:M286,MATCH(9.99E+307,M$8:M286)))+N(C287),G287))</f>
        <v/>
      </c>
      <c r="N287" s="27" t="str">
        <f aca="false">IF(P287&lt;&gt;"OK","",IF(N(M287)&lt;=0,"",MAX(0,1-G287/M287)))</f>
        <v/>
      </c>
      <c r="O287" s="33" t="str">
        <f aca="false">IF(P287&lt;&gt;"OK","",IF(OR(N(Rules!$B$11)=0,N(N287)&lt;Rules!$B$11),1,IF(OR(Rules!$B$12="",N(Rules!$B$12)&lt;0,N(Rules!$B$12)&gt;1),1,Rules!$B$12)))</f>
        <v/>
      </c>
      <c r="P287" s="28" t="str">
        <f aca="false">IF(COUNTA(A287:E287)=0,"",IF(NOT(ISNUMBER(A287)),"Add a date",IF(NOT(ISNUMBER(B287)),"Add P/L (0 if flat)",IF(AND(C287&lt;&gt;"",NOT(ISNUMBER(C287))),"Deposit must be a number",IF(N(Rules!$B$5)&lt;=0,"Set account size on Rules",IF(A287&lt;=MAX(A$8:A286),"Date must be after the rows above","OK"))))))</f>
        <v/>
      </c>
      <c r="Q287" s="28" t="str">
        <f aca="false">IF(P287&lt;&gt;"OK","",COUNTIF(P$8:P287,"OK"))</f>
        <v/>
      </c>
    </row>
    <row r="288" customFormat="false" ht="15" hidden="false" customHeight="false" outlineLevel="0" collapsed="false">
      <c r="A288" s="29"/>
      <c r="B288" s="32"/>
      <c r="C288" s="32"/>
      <c r="D288" s="15"/>
      <c r="E288" s="15"/>
      <c r="F288" s="26" t="str">
        <f aca="false">IF(P288&lt;&gt;"OK","",IF(COUNT(G$8:G287)=0,N(Rules!$B$5),INDEX(G$8:G287,MATCH(9.99E+307,G$8:G287))))</f>
        <v/>
      </c>
      <c r="G288" s="26" t="str">
        <f aca="false">IF(P288&lt;&gt;"OK","",F288+B288+N(C288))</f>
        <v/>
      </c>
      <c r="H288" s="27" t="str">
        <f aca="false">IF(OR(P288&lt;&gt;"OK",N(F288)&lt;=0),"",B288/F288)</f>
        <v/>
      </c>
      <c r="I288" s="28" t="str">
        <f aca="false">IF(OR(H288="",N(Rules!$B$7)=0),"",IF(H288&lt;=-Rules!$B$7,"STOP","OK"))</f>
        <v/>
      </c>
      <c r="J288" s="26" t="str">
        <f aca="false">IF(P288&lt;&gt;"OK","",SUMIFS(B$8:B288,A$8:A288,"&gt;"&amp;(A288-7),P$8:P288,"OK"))</f>
        <v/>
      </c>
      <c r="K288" s="27" t="str">
        <f aca="false">IF(P288&lt;&gt;"OK","",IF(G288-J288-SUMIFS(C$8:C288,A$8:A288,"&gt;"&amp;(A288-7),P$8:P288,"OK")&lt;=0,"",J288/(G288-J288-SUMIFS(C$8:C288,A$8:A288,"&gt;"&amp;(A288-7),P$8:P288,"OK"))))</f>
        <v/>
      </c>
      <c r="L288" s="28" t="str">
        <f aca="false">IF(OR(P288&lt;&gt;"OK",K288="",N(Rules!$B$8)=0),"",IF(K288&lt;=-Rules!$B$8,"STOP","OK"))</f>
        <v/>
      </c>
      <c r="M288" s="26" t="str">
        <f aca="false">IF(P288&lt;&gt;"OK","",MAX(IF(COUNT(M$8:M287)=0,N(Rules!$B$5),INDEX(M$8:M287,MATCH(9.99E+307,M$8:M287)))+N(C288),G288))</f>
        <v/>
      </c>
      <c r="N288" s="27" t="str">
        <f aca="false">IF(P288&lt;&gt;"OK","",IF(N(M288)&lt;=0,"",MAX(0,1-G288/M288)))</f>
        <v/>
      </c>
      <c r="O288" s="33" t="str">
        <f aca="false">IF(P288&lt;&gt;"OK","",IF(OR(N(Rules!$B$11)=0,N(N288)&lt;Rules!$B$11),1,IF(OR(Rules!$B$12="",N(Rules!$B$12)&lt;0,N(Rules!$B$12)&gt;1),1,Rules!$B$12)))</f>
        <v/>
      </c>
      <c r="P288" s="28" t="str">
        <f aca="false">IF(COUNTA(A288:E288)=0,"",IF(NOT(ISNUMBER(A288)),"Add a date",IF(NOT(ISNUMBER(B288)),"Add P/L (0 if flat)",IF(AND(C288&lt;&gt;"",NOT(ISNUMBER(C288))),"Deposit must be a number",IF(N(Rules!$B$5)&lt;=0,"Set account size on Rules",IF(A288&lt;=MAX(A$8:A287),"Date must be after the rows above","OK"))))))</f>
        <v/>
      </c>
      <c r="Q288" s="28" t="str">
        <f aca="false">IF(P288&lt;&gt;"OK","",COUNTIF(P$8:P288,"OK"))</f>
        <v/>
      </c>
    </row>
    <row r="289" customFormat="false" ht="15" hidden="false" customHeight="false" outlineLevel="0" collapsed="false">
      <c r="A289" s="29"/>
      <c r="B289" s="32"/>
      <c r="C289" s="32"/>
      <c r="D289" s="15"/>
      <c r="E289" s="15"/>
      <c r="F289" s="26" t="str">
        <f aca="false">IF(P289&lt;&gt;"OK","",IF(COUNT(G$8:G288)=0,N(Rules!$B$5),INDEX(G$8:G288,MATCH(9.99E+307,G$8:G288))))</f>
        <v/>
      </c>
      <c r="G289" s="26" t="str">
        <f aca="false">IF(P289&lt;&gt;"OK","",F289+B289+N(C289))</f>
        <v/>
      </c>
      <c r="H289" s="27" t="str">
        <f aca="false">IF(OR(P289&lt;&gt;"OK",N(F289)&lt;=0),"",B289/F289)</f>
        <v/>
      </c>
      <c r="I289" s="28" t="str">
        <f aca="false">IF(OR(H289="",N(Rules!$B$7)=0),"",IF(H289&lt;=-Rules!$B$7,"STOP","OK"))</f>
        <v/>
      </c>
      <c r="J289" s="26" t="str">
        <f aca="false">IF(P289&lt;&gt;"OK","",SUMIFS(B$8:B289,A$8:A289,"&gt;"&amp;(A289-7),P$8:P289,"OK"))</f>
        <v/>
      </c>
      <c r="K289" s="27" t="str">
        <f aca="false">IF(P289&lt;&gt;"OK","",IF(G289-J289-SUMIFS(C$8:C289,A$8:A289,"&gt;"&amp;(A289-7),P$8:P289,"OK")&lt;=0,"",J289/(G289-J289-SUMIFS(C$8:C289,A$8:A289,"&gt;"&amp;(A289-7),P$8:P289,"OK"))))</f>
        <v/>
      </c>
      <c r="L289" s="28" t="str">
        <f aca="false">IF(OR(P289&lt;&gt;"OK",K289="",N(Rules!$B$8)=0),"",IF(K289&lt;=-Rules!$B$8,"STOP","OK"))</f>
        <v/>
      </c>
      <c r="M289" s="26" t="str">
        <f aca="false">IF(P289&lt;&gt;"OK","",MAX(IF(COUNT(M$8:M288)=0,N(Rules!$B$5),INDEX(M$8:M288,MATCH(9.99E+307,M$8:M288)))+N(C289),G289))</f>
        <v/>
      </c>
      <c r="N289" s="27" t="str">
        <f aca="false">IF(P289&lt;&gt;"OK","",IF(N(M289)&lt;=0,"",MAX(0,1-G289/M289)))</f>
        <v/>
      </c>
      <c r="O289" s="33" t="str">
        <f aca="false">IF(P289&lt;&gt;"OK","",IF(OR(N(Rules!$B$11)=0,N(N289)&lt;Rules!$B$11),1,IF(OR(Rules!$B$12="",N(Rules!$B$12)&lt;0,N(Rules!$B$12)&gt;1),1,Rules!$B$12)))</f>
        <v/>
      </c>
      <c r="P289" s="28" t="str">
        <f aca="false">IF(COUNTA(A289:E289)=0,"",IF(NOT(ISNUMBER(A289)),"Add a date",IF(NOT(ISNUMBER(B289)),"Add P/L (0 if flat)",IF(AND(C289&lt;&gt;"",NOT(ISNUMBER(C289))),"Deposit must be a number",IF(N(Rules!$B$5)&lt;=0,"Set account size on Rules",IF(A289&lt;=MAX(A$8:A288),"Date must be after the rows above","OK"))))))</f>
        <v/>
      </c>
      <c r="Q289" s="28" t="str">
        <f aca="false">IF(P289&lt;&gt;"OK","",COUNTIF(P$8:P289,"OK"))</f>
        <v/>
      </c>
    </row>
    <row r="290" customFormat="false" ht="15" hidden="false" customHeight="false" outlineLevel="0" collapsed="false">
      <c r="A290" s="29"/>
      <c r="B290" s="32"/>
      <c r="C290" s="32"/>
      <c r="D290" s="15"/>
      <c r="E290" s="15"/>
      <c r="F290" s="26" t="str">
        <f aca="false">IF(P290&lt;&gt;"OK","",IF(COUNT(G$8:G289)=0,N(Rules!$B$5),INDEX(G$8:G289,MATCH(9.99E+307,G$8:G289))))</f>
        <v/>
      </c>
      <c r="G290" s="26" t="str">
        <f aca="false">IF(P290&lt;&gt;"OK","",F290+B290+N(C290))</f>
        <v/>
      </c>
      <c r="H290" s="27" t="str">
        <f aca="false">IF(OR(P290&lt;&gt;"OK",N(F290)&lt;=0),"",B290/F290)</f>
        <v/>
      </c>
      <c r="I290" s="28" t="str">
        <f aca="false">IF(OR(H290="",N(Rules!$B$7)=0),"",IF(H290&lt;=-Rules!$B$7,"STOP","OK"))</f>
        <v/>
      </c>
      <c r="J290" s="26" t="str">
        <f aca="false">IF(P290&lt;&gt;"OK","",SUMIFS(B$8:B290,A$8:A290,"&gt;"&amp;(A290-7),P$8:P290,"OK"))</f>
        <v/>
      </c>
      <c r="K290" s="27" t="str">
        <f aca="false">IF(P290&lt;&gt;"OK","",IF(G290-J290-SUMIFS(C$8:C290,A$8:A290,"&gt;"&amp;(A290-7),P$8:P290,"OK")&lt;=0,"",J290/(G290-J290-SUMIFS(C$8:C290,A$8:A290,"&gt;"&amp;(A290-7),P$8:P290,"OK"))))</f>
        <v/>
      </c>
      <c r="L290" s="28" t="str">
        <f aca="false">IF(OR(P290&lt;&gt;"OK",K290="",N(Rules!$B$8)=0),"",IF(K290&lt;=-Rules!$B$8,"STOP","OK"))</f>
        <v/>
      </c>
      <c r="M290" s="26" t="str">
        <f aca="false">IF(P290&lt;&gt;"OK","",MAX(IF(COUNT(M$8:M289)=0,N(Rules!$B$5),INDEX(M$8:M289,MATCH(9.99E+307,M$8:M289)))+N(C290),G290))</f>
        <v/>
      </c>
      <c r="N290" s="27" t="str">
        <f aca="false">IF(P290&lt;&gt;"OK","",IF(N(M290)&lt;=0,"",MAX(0,1-G290/M290)))</f>
        <v/>
      </c>
      <c r="O290" s="33" t="str">
        <f aca="false">IF(P290&lt;&gt;"OK","",IF(OR(N(Rules!$B$11)=0,N(N290)&lt;Rules!$B$11),1,IF(OR(Rules!$B$12="",N(Rules!$B$12)&lt;0,N(Rules!$B$12)&gt;1),1,Rules!$B$12)))</f>
        <v/>
      </c>
      <c r="P290" s="28" t="str">
        <f aca="false">IF(COUNTA(A290:E290)=0,"",IF(NOT(ISNUMBER(A290)),"Add a date",IF(NOT(ISNUMBER(B290)),"Add P/L (0 if flat)",IF(AND(C290&lt;&gt;"",NOT(ISNUMBER(C290))),"Deposit must be a number",IF(N(Rules!$B$5)&lt;=0,"Set account size on Rules",IF(A290&lt;=MAX(A$8:A289),"Date must be after the rows above","OK"))))))</f>
        <v/>
      </c>
      <c r="Q290" s="28" t="str">
        <f aca="false">IF(P290&lt;&gt;"OK","",COUNTIF(P$8:P290,"OK"))</f>
        <v/>
      </c>
    </row>
    <row r="291" customFormat="false" ht="15" hidden="false" customHeight="false" outlineLevel="0" collapsed="false">
      <c r="A291" s="29"/>
      <c r="B291" s="32"/>
      <c r="C291" s="32"/>
      <c r="D291" s="15"/>
      <c r="E291" s="15"/>
      <c r="F291" s="26" t="str">
        <f aca="false">IF(P291&lt;&gt;"OK","",IF(COUNT(G$8:G290)=0,N(Rules!$B$5),INDEX(G$8:G290,MATCH(9.99E+307,G$8:G290))))</f>
        <v/>
      </c>
      <c r="G291" s="26" t="str">
        <f aca="false">IF(P291&lt;&gt;"OK","",F291+B291+N(C291))</f>
        <v/>
      </c>
      <c r="H291" s="27" t="str">
        <f aca="false">IF(OR(P291&lt;&gt;"OK",N(F291)&lt;=0),"",B291/F291)</f>
        <v/>
      </c>
      <c r="I291" s="28" t="str">
        <f aca="false">IF(OR(H291="",N(Rules!$B$7)=0),"",IF(H291&lt;=-Rules!$B$7,"STOP","OK"))</f>
        <v/>
      </c>
      <c r="J291" s="26" t="str">
        <f aca="false">IF(P291&lt;&gt;"OK","",SUMIFS(B$8:B291,A$8:A291,"&gt;"&amp;(A291-7),P$8:P291,"OK"))</f>
        <v/>
      </c>
      <c r="K291" s="27" t="str">
        <f aca="false">IF(P291&lt;&gt;"OK","",IF(G291-J291-SUMIFS(C$8:C291,A$8:A291,"&gt;"&amp;(A291-7),P$8:P291,"OK")&lt;=0,"",J291/(G291-J291-SUMIFS(C$8:C291,A$8:A291,"&gt;"&amp;(A291-7),P$8:P291,"OK"))))</f>
        <v/>
      </c>
      <c r="L291" s="28" t="str">
        <f aca="false">IF(OR(P291&lt;&gt;"OK",K291="",N(Rules!$B$8)=0),"",IF(K291&lt;=-Rules!$B$8,"STOP","OK"))</f>
        <v/>
      </c>
      <c r="M291" s="26" t="str">
        <f aca="false">IF(P291&lt;&gt;"OK","",MAX(IF(COUNT(M$8:M290)=0,N(Rules!$B$5),INDEX(M$8:M290,MATCH(9.99E+307,M$8:M290)))+N(C291),G291))</f>
        <v/>
      </c>
      <c r="N291" s="27" t="str">
        <f aca="false">IF(P291&lt;&gt;"OK","",IF(N(M291)&lt;=0,"",MAX(0,1-G291/M291)))</f>
        <v/>
      </c>
      <c r="O291" s="33" t="str">
        <f aca="false">IF(P291&lt;&gt;"OK","",IF(OR(N(Rules!$B$11)=0,N(N291)&lt;Rules!$B$11),1,IF(OR(Rules!$B$12="",N(Rules!$B$12)&lt;0,N(Rules!$B$12)&gt;1),1,Rules!$B$12)))</f>
        <v/>
      </c>
      <c r="P291" s="28" t="str">
        <f aca="false">IF(COUNTA(A291:E291)=0,"",IF(NOT(ISNUMBER(A291)),"Add a date",IF(NOT(ISNUMBER(B291)),"Add P/L (0 if flat)",IF(AND(C291&lt;&gt;"",NOT(ISNUMBER(C291))),"Deposit must be a number",IF(N(Rules!$B$5)&lt;=0,"Set account size on Rules",IF(A291&lt;=MAX(A$8:A290),"Date must be after the rows above","OK"))))))</f>
        <v/>
      </c>
      <c r="Q291" s="28" t="str">
        <f aca="false">IF(P291&lt;&gt;"OK","",COUNTIF(P$8:P291,"OK"))</f>
        <v/>
      </c>
    </row>
    <row r="292" customFormat="false" ht="15" hidden="false" customHeight="false" outlineLevel="0" collapsed="false">
      <c r="A292" s="29"/>
      <c r="B292" s="32"/>
      <c r="C292" s="32"/>
      <c r="D292" s="15"/>
      <c r="E292" s="15"/>
      <c r="F292" s="26" t="str">
        <f aca="false">IF(P292&lt;&gt;"OK","",IF(COUNT(G$8:G291)=0,N(Rules!$B$5),INDEX(G$8:G291,MATCH(9.99E+307,G$8:G291))))</f>
        <v/>
      </c>
      <c r="G292" s="26" t="str">
        <f aca="false">IF(P292&lt;&gt;"OK","",F292+B292+N(C292))</f>
        <v/>
      </c>
      <c r="H292" s="27" t="str">
        <f aca="false">IF(OR(P292&lt;&gt;"OK",N(F292)&lt;=0),"",B292/F292)</f>
        <v/>
      </c>
      <c r="I292" s="28" t="str">
        <f aca="false">IF(OR(H292="",N(Rules!$B$7)=0),"",IF(H292&lt;=-Rules!$B$7,"STOP","OK"))</f>
        <v/>
      </c>
      <c r="J292" s="26" t="str">
        <f aca="false">IF(P292&lt;&gt;"OK","",SUMIFS(B$8:B292,A$8:A292,"&gt;"&amp;(A292-7),P$8:P292,"OK"))</f>
        <v/>
      </c>
      <c r="K292" s="27" t="str">
        <f aca="false">IF(P292&lt;&gt;"OK","",IF(G292-J292-SUMIFS(C$8:C292,A$8:A292,"&gt;"&amp;(A292-7),P$8:P292,"OK")&lt;=0,"",J292/(G292-J292-SUMIFS(C$8:C292,A$8:A292,"&gt;"&amp;(A292-7),P$8:P292,"OK"))))</f>
        <v/>
      </c>
      <c r="L292" s="28" t="str">
        <f aca="false">IF(OR(P292&lt;&gt;"OK",K292="",N(Rules!$B$8)=0),"",IF(K292&lt;=-Rules!$B$8,"STOP","OK"))</f>
        <v/>
      </c>
      <c r="M292" s="26" t="str">
        <f aca="false">IF(P292&lt;&gt;"OK","",MAX(IF(COUNT(M$8:M291)=0,N(Rules!$B$5),INDEX(M$8:M291,MATCH(9.99E+307,M$8:M291)))+N(C292),G292))</f>
        <v/>
      </c>
      <c r="N292" s="27" t="str">
        <f aca="false">IF(P292&lt;&gt;"OK","",IF(N(M292)&lt;=0,"",MAX(0,1-G292/M292)))</f>
        <v/>
      </c>
      <c r="O292" s="33" t="str">
        <f aca="false">IF(P292&lt;&gt;"OK","",IF(OR(N(Rules!$B$11)=0,N(N292)&lt;Rules!$B$11),1,IF(OR(Rules!$B$12="",N(Rules!$B$12)&lt;0,N(Rules!$B$12)&gt;1),1,Rules!$B$12)))</f>
        <v/>
      </c>
      <c r="P292" s="28" t="str">
        <f aca="false">IF(COUNTA(A292:E292)=0,"",IF(NOT(ISNUMBER(A292)),"Add a date",IF(NOT(ISNUMBER(B292)),"Add P/L (0 if flat)",IF(AND(C292&lt;&gt;"",NOT(ISNUMBER(C292))),"Deposit must be a number",IF(N(Rules!$B$5)&lt;=0,"Set account size on Rules",IF(A292&lt;=MAX(A$8:A291),"Date must be after the rows above","OK"))))))</f>
        <v/>
      </c>
      <c r="Q292" s="28" t="str">
        <f aca="false">IF(P292&lt;&gt;"OK","",COUNTIF(P$8:P292,"OK"))</f>
        <v/>
      </c>
    </row>
    <row r="293" customFormat="false" ht="15" hidden="false" customHeight="false" outlineLevel="0" collapsed="false">
      <c r="A293" s="29"/>
      <c r="B293" s="32"/>
      <c r="C293" s="32"/>
      <c r="D293" s="15"/>
      <c r="E293" s="15"/>
      <c r="F293" s="26" t="str">
        <f aca="false">IF(P293&lt;&gt;"OK","",IF(COUNT(G$8:G292)=0,N(Rules!$B$5),INDEX(G$8:G292,MATCH(9.99E+307,G$8:G292))))</f>
        <v/>
      </c>
      <c r="G293" s="26" t="str">
        <f aca="false">IF(P293&lt;&gt;"OK","",F293+B293+N(C293))</f>
        <v/>
      </c>
      <c r="H293" s="27" t="str">
        <f aca="false">IF(OR(P293&lt;&gt;"OK",N(F293)&lt;=0),"",B293/F293)</f>
        <v/>
      </c>
      <c r="I293" s="28" t="str">
        <f aca="false">IF(OR(H293="",N(Rules!$B$7)=0),"",IF(H293&lt;=-Rules!$B$7,"STOP","OK"))</f>
        <v/>
      </c>
      <c r="J293" s="26" t="str">
        <f aca="false">IF(P293&lt;&gt;"OK","",SUMIFS(B$8:B293,A$8:A293,"&gt;"&amp;(A293-7),P$8:P293,"OK"))</f>
        <v/>
      </c>
      <c r="K293" s="27" t="str">
        <f aca="false">IF(P293&lt;&gt;"OK","",IF(G293-J293-SUMIFS(C$8:C293,A$8:A293,"&gt;"&amp;(A293-7),P$8:P293,"OK")&lt;=0,"",J293/(G293-J293-SUMIFS(C$8:C293,A$8:A293,"&gt;"&amp;(A293-7),P$8:P293,"OK"))))</f>
        <v/>
      </c>
      <c r="L293" s="28" t="str">
        <f aca="false">IF(OR(P293&lt;&gt;"OK",K293="",N(Rules!$B$8)=0),"",IF(K293&lt;=-Rules!$B$8,"STOP","OK"))</f>
        <v/>
      </c>
      <c r="M293" s="26" t="str">
        <f aca="false">IF(P293&lt;&gt;"OK","",MAX(IF(COUNT(M$8:M292)=0,N(Rules!$B$5),INDEX(M$8:M292,MATCH(9.99E+307,M$8:M292)))+N(C293),G293))</f>
        <v/>
      </c>
      <c r="N293" s="27" t="str">
        <f aca="false">IF(P293&lt;&gt;"OK","",IF(N(M293)&lt;=0,"",MAX(0,1-G293/M293)))</f>
        <v/>
      </c>
      <c r="O293" s="33" t="str">
        <f aca="false">IF(P293&lt;&gt;"OK","",IF(OR(N(Rules!$B$11)=0,N(N293)&lt;Rules!$B$11),1,IF(OR(Rules!$B$12="",N(Rules!$B$12)&lt;0,N(Rules!$B$12)&gt;1),1,Rules!$B$12)))</f>
        <v/>
      </c>
      <c r="P293" s="28" t="str">
        <f aca="false">IF(COUNTA(A293:E293)=0,"",IF(NOT(ISNUMBER(A293)),"Add a date",IF(NOT(ISNUMBER(B293)),"Add P/L (0 if flat)",IF(AND(C293&lt;&gt;"",NOT(ISNUMBER(C293))),"Deposit must be a number",IF(N(Rules!$B$5)&lt;=0,"Set account size on Rules",IF(A293&lt;=MAX(A$8:A292),"Date must be after the rows above","OK"))))))</f>
        <v/>
      </c>
      <c r="Q293" s="28" t="str">
        <f aca="false">IF(P293&lt;&gt;"OK","",COUNTIF(P$8:P293,"OK"))</f>
        <v/>
      </c>
    </row>
    <row r="294" customFormat="false" ht="15" hidden="false" customHeight="false" outlineLevel="0" collapsed="false">
      <c r="A294" s="29"/>
      <c r="B294" s="32"/>
      <c r="C294" s="32"/>
      <c r="D294" s="15"/>
      <c r="E294" s="15"/>
      <c r="F294" s="26" t="str">
        <f aca="false">IF(P294&lt;&gt;"OK","",IF(COUNT(G$8:G293)=0,N(Rules!$B$5),INDEX(G$8:G293,MATCH(9.99E+307,G$8:G293))))</f>
        <v/>
      </c>
      <c r="G294" s="26" t="str">
        <f aca="false">IF(P294&lt;&gt;"OK","",F294+B294+N(C294))</f>
        <v/>
      </c>
      <c r="H294" s="27" t="str">
        <f aca="false">IF(OR(P294&lt;&gt;"OK",N(F294)&lt;=0),"",B294/F294)</f>
        <v/>
      </c>
      <c r="I294" s="28" t="str">
        <f aca="false">IF(OR(H294="",N(Rules!$B$7)=0),"",IF(H294&lt;=-Rules!$B$7,"STOP","OK"))</f>
        <v/>
      </c>
      <c r="J294" s="26" t="str">
        <f aca="false">IF(P294&lt;&gt;"OK","",SUMIFS(B$8:B294,A$8:A294,"&gt;"&amp;(A294-7),P$8:P294,"OK"))</f>
        <v/>
      </c>
      <c r="K294" s="27" t="str">
        <f aca="false">IF(P294&lt;&gt;"OK","",IF(G294-J294-SUMIFS(C$8:C294,A$8:A294,"&gt;"&amp;(A294-7),P$8:P294,"OK")&lt;=0,"",J294/(G294-J294-SUMIFS(C$8:C294,A$8:A294,"&gt;"&amp;(A294-7),P$8:P294,"OK"))))</f>
        <v/>
      </c>
      <c r="L294" s="28" t="str">
        <f aca="false">IF(OR(P294&lt;&gt;"OK",K294="",N(Rules!$B$8)=0),"",IF(K294&lt;=-Rules!$B$8,"STOP","OK"))</f>
        <v/>
      </c>
      <c r="M294" s="26" t="str">
        <f aca="false">IF(P294&lt;&gt;"OK","",MAX(IF(COUNT(M$8:M293)=0,N(Rules!$B$5),INDEX(M$8:M293,MATCH(9.99E+307,M$8:M293)))+N(C294),G294))</f>
        <v/>
      </c>
      <c r="N294" s="27" t="str">
        <f aca="false">IF(P294&lt;&gt;"OK","",IF(N(M294)&lt;=0,"",MAX(0,1-G294/M294)))</f>
        <v/>
      </c>
      <c r="O294" s="33" t="str">
        <f aca="false">IF(P294&lt;&gt;"OK","",IF(OR(N(Rules!$B$11)=0,N(N294)&lt;Rules!$B$11),1,IF(OR(Rules!$B$12="",N(Rules!$B$12)&lt;0,N(Rules!$B$12)&gt;1),1,Rules!$B$12)))</f>
        <v/>
      </c>
      <c r="P294" s="28" t="str">
        <f aca="false">IF(COUNTA(A294:E294)=0,"",IF(NOT(ISNUMBER(A294)),"Add a date",IF(NOT(ISNUMBER(B294)),"Add P/L (0 if flat)",IF(AND(C294&lt;&gt;"",NOT(ISNUMBER(C294))),"Deposit must be a number",IF(N(Rules!$B$5)&lt;=0,"Set account size on Rules",IF(A294&lt;=MAX(A$8:A293),"Date must be after the rows above","OK"))))))</f>
        <v/>
      </c>
      <c r="Q294" s="28" t="str">
        <f aca="false">IF(P294&lt;&gt;"OK","",COUNTIF(P$8:P294,"OK"))</f>
        <v/>
      </c>
    </row>
    <row r="295" customFormat="false" ht="15" hidden="false" customHeight="false" outlineLevel="0" collapsed="false">
      <c r="A295" s="29"/>
      <c r="B295" s="32"/>
      <c r="C295" s="32"/>
      <c r="D295" s="15"/>
      <c r="E295" s="15"/>
      <c r="F295" s="26" t="str">
        <f aca="false">IF(P295&lt;&gt;"OK","",IF(COUNT(G$8:G294)=0,N(Rules!$B$5),INDEX(G$8:G294,MATCH(9.99E+307,G$8:G294))))</f>
        <v/>
      </c>
      <c r="G295" s="26" t="str">
        <f aca="false">IF(P295&lt;&gt;"OK","",F295+B295+N(C295))</f>
        <v/>
      </c>
      <c r="H295" s="27" t="str">
        <f aca="false">IF(OR(P295&lt;&gt;"OK",N(F295)&lt;=0),"",B295/F295)</f>
        <v/>
      </c>
      <c r="I295" s="28" t="str">
        <f aca="false">IF(OR(H295="",N(Rules!$B$7)=0),"",IF(H295&lt;=-Rules!$B$7,"STOP","OK"))</f>
        <v/>
      </c>
      <c r="J295" s="26" t="str">
        <f aca="false">IF(P295&lt;&gt;"OK","",SUMIFS(B$8:B295,A$8:A295,"&gt;"&amp;(A295-7),P$8:P295,"OK"))</f>
        <v/>
      </c>
      <c r="K295" s="27" t="str">
        <f aca="false">IF(P295&lt;&gt;"OK","",IF(G295-J295-SUMIFS(C$8:C295,A$8:A295,"&gt;"&amp;(A295-7),P$8:P295,"OK")&lt;=0,"",J295/(G295-J295-SUMIFS(C$8:C295,A$8:A295,"&gt;"&amp;(A295-7),P$8:P295,"OK"))))</f>
        <v/>
      </c>
      <c r="L295" s="28" t="str">
        <f aca="false">IF(OR(P295&lt;&gt;"OK",K295="",N(Rules!$B$8)=0),"",IF(K295&lt;=-Rules!$B$8,"STOP","OK"))</f>
        <v/>
      </c>
      <c r="M295" s="26" t="str">
        <f aca="false">IF(P295&lt;&gt;"OK","",MAX(IF(COUNT(M$8:M294)=0,N(Rules!$B$5),INDEX(M$8:M294,MATCH(9.99E+307,M$8:M294)))+N(C295),G295))</f>
        <v/>
      </c>
      <c r="N295" s="27" t="str">
        <f aca="false">IF(P295&lt;&gt;"OK","",IF(N(M295)&lt;=0,"",MAX(0,1-G295/M295)))</f>
        <v/>
      </c>
      <c r="O295" s="33" t="str">
        <f aca="false">IF(P295&lt;&gt;"OK","",IF(OR(N(Rules!$B$11)=0,N(N295)&lt;Rules!$B$11),1,IF(OR(Rules!$B$12="",N(Rules!$B$12)&lt;0,N(Rules!$B$12)&gt;1),1,Rules!$B$12)))</f>
        <v/>
      </c>
      <c r="P295" s="28" t="str">
        <f aca="false">IF(COUNTA(A295:E295)=0,"",IF(NOT(ISNUMBER(A295)),"Add a date",IF(NOT(ISNUMBER(B295)),"Add P/L (0 if flat)",IF(AND(C295&lt;&gt;"",NOT(ISNUMBER(C295))),"Deposit must be a number",IF(N(Rules!$B$5)&lt;=0,"Set account size on Rules",IF(A295&lt;=MAX(A$8:A294),"Date must be after the rows above","OK"))))))</f>
        <v/>
      </c>
      <c r="Q295" s="28" t="str">
        <f aca="false">IF(P295&lt;&gt;"OK","",COUNTIF(P$8:P295,"OK"))</f>
        <v/>
      </c>
    </row>
    <row r="296" customFormat="false" ht="15" hidden="false" customHeight="false" outlineLevel="0" collapsed="false">
      <c r="A296" s="29"/>
      <c r="B296" s="32"/>
      <c r="C296" s="32"/>
      <c r="D296" s="15"/>
      <c r="E296" s="15"/>
      <c r="F296" s="26" t="str">
        <f aca="false">IF(P296&lt;&gt;"OK","",IF(COUNT(G$8:G295)=0,N(Rules!$B$5),INDEX(G$8:G295,MATCH(9.99E+307,G$8:G295))))</f>
        <v/>
      </c>
      <c r="G296" s="26" t="str">
        <f aca="false">IF(P296&lt;&gt;"OK","",F296+B296+N(C296))</f>
        <v/>
      </c>
      <c r="H296" s="27" t="str">
        <f aca="false">IF(OR(P296&lt;&gt;"OK",N(F296)&lt;=0),"",B296/F296)</f>
        <v/>
      </c>
      <c r="I296" s="28" t="str">
        <f aca="false">IF(OR(H296="",N(Rules!$B$7)=0),"",IF(H296&lt;=-Rules!$B$7,"STOP","OK"))</f>
        <v/>
      </c>
      <c r="J296" s="26" t="str">
        <f aca="false">IF(P296&lt;&gt;"OK","",SUMIFS(B$8:B296,A$8:A296,"&gt;"&amp;(A296-7),P$8:P296,"OK"))</f>
        <v/>
      </c>
      <c r="K296" s="27" t="str">
        <f aca="false">IF(P296&lt;&gt;"OK","",IF(G296-J296-SUMIFS(C$8:C296,A$8:A296,"&gt;"&amp;(A296-7),P$8:P296,"OK")&lt;=0,"",J296/(G296-J296-SUMIFS(C$8:C296,A$8:A296,"&gt;"&amp;(A296-7),P$8:P296,"OK"))))</f>
        <v/>
      </c>
      <c r="L296" s="28" t="str">
        <f aca="false">IF(OR(P296&lt;&gt;"OK",K296="",N(Rules!$B$8)=0),"",IF(K296&lt;=-Rules!$B$8,"STOP","OK"))</f>
        <v/>
      </c>
      <c r="M296" s="26" t="str">
        <f aca="false">IF(P296&lt;&gt;"OK","",MAX(IF(COUNT(M$8:M295)=0,N(Rules!$B$5),INDEX(M$8:M295,MATCH(9.99E+307,M$8:M295)))+N(C296),G296))</f>
        <v/>
      </c>
      <c r="N296" s="27" t="str">
        <f aca="false">IF(P296&lt;&gt;"OK","",IF(N(M296)&lt;=0,"",MAX(0,1-G296/M296)))</f>
        <v/>
      </c>
      <c r="O296" s="33" t="str">
        <f aca="false">IF(P296&lt;&gt;"OK","",IF(OR(N(Rules!$B$11)=0,N(N296)&lt;Rules!$B$11),1,IF(OR(Rules!$B$12="",N(Rules!$B$12)&lt;0,N(Rules!$B$12)&gt;1),1,Rules!$B$12)))</f>
        <v/>
      </c>
      <c r="P296" s="28" t="str">
        <f aca="false">IF(COUNTA(A296:E296)=0,"",IF(NOT(ISNUMBER(A296)),"Add a date",IF(NOT(ISNUMBER(B296)),"Add P/L (0 if flat)",IF(AND(C296&lt;&gt;"",NOT(ISNUMBER(C296))),"Deposit must be a number",IF(N(Rules!$B$5)&lt;=0,"Set account size on Rules",IF(A296&lt;=MAX(A$8:A295),"Date must be after the rows above","OK"))))))</f>
        <v/>
      </c>
      <c r="Q296" s="28" t="str">
        <f aca="false">IF(P296&lt;&gt;"OK","",COUNTIF(P$8:P296,"OK"))</f>
        <v/>
      </c>
    </row>
    <row r="297" customFormat="false" ht="15" hidden="false" customHeight="false" outlineLevel="0" collapsed="false">
      <c r="A297" s="29"/>
      <c r="B297" s="32"/>
      <c r="C297" s="32"/>
      <c r="D297" s="15"/>
      <c r="E297" s="15"/>
      <c r="F297" s="26" t="str">
        <f aca="false">IF(P297&lt;&gt;"OK","",IF(COUNT(G$8:G296)=0,N(Rules!$B$5),INDEX(G$8:G296,MATCH(9.99E+307,G$8:G296))))</f>
        <v/>
      </c>
      <c r="G297" s="26" t="str">
        <f aca="false">IF(P297&lt;&gt;"OK","",F297+B297+N(C297))</f>
        <v/>
      </c>
      <c r="H297" s="27" t="str">
        <f aca="false">IF(OR(P297&lt;&gt;"OK",N(F297)&lt;=0),"",B297/F297)</f>
        <v/>
      </c>
      <c r="I297" s="28" t="str">
        <f aca="false">IF(OR(H297="",N(Rules!$B$7)=0),"",IF(H297&lt;=-Rules!$B$7,"STOP","OK"))</f>
        <v/>
      </c>
      <c r="J297" s="26" t="str">
        <f aca="false">IF(P297&lt;&gt;"OK","",SUMIFS(B$8:B297,A$8:A297,"&gt;"&amp;(A297-7),P$8:P297,"OK"))</f>
        <v/>
      </c>
      <c r="K297" s="27" t="str">
        <f aca="false">IF(P297&lt;&gt;"OK","",IF(G297-J297-SUMIFS(C$8:C297,A$8:A297,"&gt;"&amp;(A297-7),P$8:P297,"OK")&lt;=0,"",J297/(G297-J297-SUMIFS(C$8:C297,A$8:A297,"&gt;"&amp;(A297-7),P$8:P297,"OK"))))</f>
        <v/>
      </c>
      <c r="L297" s="28" t="str">
        <f aca="false">IF(OR(P297&lt;&gt;"OK",K297="",N(Rules!$B$8)=0),"",IF(K297&lt;=-Rules!$B$8,"STOP","OK"))</f>
        <v/>
      </c>
      <c r="M297" s="26" t="str">
        <f aca="false">IF(P297&lt;&gt;"OK","",MAX(IF(COUNT(M$8:M296)=0,N(Rules!$B$5),INDEX(M$8:M296,MATCH(9.99E+307,M$8:M296)))+N(C297),G297))</f>
        <v/>
      </c>
      <c r="N297" s="27" t="str">
        <f aca="false">IF(P297&lt;&gt;"OK","",IF(N(M297)&lt;=0,"",MAX(0,1-G297/M297)))</f>
        <v/>
      </c>
      <c r="O297" s="33" t="str">
        <f aca="false">IF(P297&lt;&gt;"OK","",IF(OR(N(Rules!$B$11)=0,N(N297)&lt;Rules!$B$11),1,IF(OR(Rules!$B$12="",N(Rules!$B$12)&lt;0,N(Rules!$B$12)&gt;1),1,Rules!$B$12)))</f>
        <v/>
      </c>
      <c r="P297" s="28" t="str">
        <f aca="false">IF(COUNTA(A297:E297)=0,"",IF(NOT(ISNUMBER(A297)),"Add a date",IF(NOT(ISNUMBER(B297)),"Add P/L (0 if flat)",IF(AND(C297&lt;&gt;"",NOT(ISNUMBER(C297))),"Deposit must be a number",IF(N(Rules!$B$5)&lt;=0,"Set account size on Rules",IF(A297&lt;=MAX(A$8:A296),"Date must be after the rows above","OK"))))))</f>
        <v/>
      </c>
      <c r="Q297" s="28" t="str">
        <f aca="false">IF(P297&lt;&gt;"OK","",COUNTIF(P$8:P297,"OK"))</f>
        <v/>
      </c>
    </row>
    <row r="298" customFormat="false" ht="15" hidden="false" customHeight="false" outlineLevel="0" collapsed="false">
      <c r="A298" s="29"/>
      <c r="B298" s="32"/>
      <c r="C298" s="32"/>
      <c r="D298" s="15"/>
      <c r="E298" s="15"/>
      <c r="F298" s="26" t="str">
        <f aca="false">IF(P298&lt;&gt;"OK","",IF(COUNT(G$8:G297)=0,N(Rules!$B$5),INDEX(G$8:G297,MATCH(9.99E+307,G$8:G297))))</f>
        <v/>
      </c>
      <c r="G298" s="26" t="str">
        <f aca="false">IF(P298&lt;&gt;"OK","",F298+B298+N(C298))</f>
        <v/>
      </c>
      <c r="H298" s="27" t="str">
        <f aca="false">IF(OR(P298&lt;&gt;"OK",N(F298)&lt;=0),"",B298/F298)</f>
        <v/>
      </c>
      <c r="I298" s="28" t="str">
        <f aca="false">IF(OR(H298="",N(Rules!$B$7)=0),"",IF(H298&lt;=-Rules!$B$7,"STOP","OK"))</f>
        <v/>
      </c>
      <c r="J298" s="26" t="str">
        <f aca="false">IF(P298&lt;&gt;"OK","",SUMIFS(B$8:B298,A$8:A298,"&gt;"&amp;(A298-7),P$8:P298,"OK"))</f>
        <v/>
      </c>
      <c r="K298" s="27" t="str">
        <f aca="false">IF(P298&lt;&gt;"OK","",IF(G298-J298-SUMIFS(C$8:C298,A$8:A298,"&gt;"&amp;(A298-7),P$8:P298,"OK")&lt;=0,"",J298/(G298-J298-SUMIFS(C$8:C298,A$8:A298,"&gt;"&amp;(A298-7),P$8:P298,"OK"))))</f>
        <v/>
      </c>
      <c r="L298" s="28" t="str">
        <f aca="false">IF(OR(P298&lt;&gt;"OK",K298="",N(Rules!$B$8)=0),"",IF(K298&lt;=-Rules!$B$8,"STOP","OK"))</f>
        <v/>
      </c>
      <c r="M298" s="26" t="str">
        <f aca="false">IF(P298&lt;&gt;"OK","",MAX(IF(COUNT(M$8:M297)=0,N(Rules!$B$5),INDEX(M$8:M297,MATCH(9.99E+307,M$8:M297)))+N(C298),G298))</f>
        <v/>
      </c>
      <c r="N298" s="27" t="str">
        <f aca="false">IF(P298&lt;&gt;"OK","",IF(N(M298)&lt;=0,"",MAX(0,1-G298/M298)))</f>
        <v/>
      </c>
      <c r="O298" s="33" t="str">
        <f aca="false">IF(P298&lt;&gt;"OK","",IF(OR(N(Rules!$B$11)=0,N(N298)&lt;Rules!$B$11),1,IF(OR(Rules!$B$12="",N(Rules!$B$12)&lt;0,N(Rules!$B$12)&gt;1),1,Rules!$B$12)))</f>
        <v/>
      </c>
      <c r="P298" s="28" t="str">
        <f aca="false">IF(COUNTA(A298:E298)=0,"",IF(NOT(ISNUMBER(A298)),"Add a date",IF(NOT(ISNUMBER(B298)),"Add P/L (0 if flat)",IF(AND(C298&lt;&gt;"",NOT(ISNUMBER(C298))),"Deposit must be a number",IF(N(Rules!$B$5)&lt;=0,"Set account size on Rules",IF(A298&lt;=MAX(A$8:A297),"Date must be after the rows above","OK"))))))</f>
        <v/>
      </c>
      <c r="Q298" s="28" t="str">
        <f aca="false">IF(P298&lt;&gt;"OK","",COUNTIF(P$8:P298,"OK"))</f>
        <v/>
      </c>
    </row>
    <row r="299" customFormat="false" ht="15" hidden="false" customHeight="false" outlineLevel="0" collapsed="false">
      <c r="A299" s="29"/>
      <c r="B299" s="32"/>
      <c r="C299" s="32"/>
      <c r="D299" s="15"/>
      <c r="E299" s="15"/>
      <c r="F299" s="26" t="str">
        <f aca="false">IF(P299&lt;&gt;"OK","",IF(COUNT(G$8:G298)=0,N(Rules!$B$5),INDEX(G$8:G298,MATCH(9.99E+307,G$8:G298))))</f>
        <v/>
      </c>
      <c r="G299" s="26" t="str">
        <f aca="false">IF(P299&lt;&gt;"OK","",F299+B299+N(C299))</f>
        <v/>
      </c>
      <c r="H299" s="27" t="str">
        <f aca="false">IF(OR(P299&lt;&gt;"OK",N(F299)&lt;=0),"",B299/F299)</f>
        <v/>
      </c>
      <c r="I299" s="28" t="str">
        <f aca="false">IF(OR(H299="",N(Rules!$B$7)=0),"",IF(H299&lt;=-Rules!$B$7,"STOP","OK"))</f>
        <v/>
      </c>
      <c r="J299" s="26" t="str">
        <f aca="false">IF(P299&lt;&gt;"OK","",SUMIFS(B$8:B299,A$8:A299,"&gt;"&amp;(A299-7),P$8:P299,"OK"))</f>
        <v/>
      </c>
      <c r="K299" s="27" t="str">
        <f aca="false">IF(P299&lt;&gt;"OK","",IF(G299-J299-SUMIFS(C$8:C299,A$8:A299,"&gt;"&amp;(A299-7),P$8:P299,"OK")&lt;=0,"",J299/(G299-J299-SUMIFS(C$8:C299,A$8:A299,"&gt;"&amp;(A299-7),P$8:P299,"OK"))))</f>
        <v/>
      </c>
      <c r="L299" s="28" t="str">
        <f aca="false">IF(OR(P299&lt;&gt;"OK",K299="",N(Rules!$B$8)=0),"",IF(K299&lt;=-Rules!$B$8,"STOP","OK"))</f>
        <v/>
      </c>
      <c r="M299" s="26" t="str">
        <f aca="false">IF(P299&lt;&gt;"OK","",MAX(IF(COUNT(M$8:M298)=0,N(Rules!$B$5),INDEX(M$8:M298,MATCH(9.99E+307,M$8:M298)))+N(C299),G299))</f>
        <v/>
      </c>
      <c r="N299" s="27" t="str">
        <f aca="false">IF(P299&lt;&gt;"OK","",IF(N(M299)&lt;=0,"",MAX(0,1-G299/M299)))</f>
        <v/>
      </c>
      <c r="O299" s="33" t="str">
        <f aca="false">IF(P299&lt;&gt;"OK","",IF(OR(N(Rules!$B$11)=0,N(N299)&lt;Rules!$B$11),1,IF(OR(Rules!$B$12="",N(Rules!$B$12)&lt;0,N(Rules!$B$12)&gt;1),1,Rules!$B$12)))</f>
        <v/>
      </c>
      <c r="P299" s="28" t="str">
        <f aca="false">IF(COUNTA(A299:E299)=0,"",IF(NOT(ISNUMBER(A299)),"Add a date",IF(NOT(ISNUMBER(B299)),"Add P/L (0 if flat)",IF(AND(C299&lt;&gt;"",NOT(ISNUMBER(C299))),"Deposit must be a number",IF(N(Rules!$B$5)&lt;=0,"Set account size on Rules",IF(A299&lt;=MAX(A$8:A298),"Date must be after the rows above","OK"))))))</f>
        <v/>
      </c>
      <c r="Q299" s="28" t="str">
        <f aca="false">IF(P299&lt;&gt;"OK","",COUNTIF(P$8:P299,"OK"))</f>
        <v/>
      </c>
    </row>
    <row r="300" customFormat="false" ht="15" hidden="false" customHeight="false" outlineLevel="0" collapsed="false">
      <c r="A300" s="29"/>
      <c r="B300" s="32"/>
      <c r="C300" s="32"/>
      <c r="D300" s="15"/>
      <c r="E300" s="15"/>
      <c r="F300" s="26" t="str">
        <f aca="false">IF(P300&lt;&gt;"OK","",IF(COUNT(G$8:G299)=0,N(Rules!$B$5),INDEX(G$8:G299,MATCH(9.99E+307,G$8:G299))))</f>
        <v/>
      </c>
      <c r="G300" s="26" t="str">
        <f aca="false">IF(P300&lt;&gt;"OK","",F300+B300+N(C300))</f>
        <v/>
      </c>
      <c r="H300" s="27" t="str">
        <f aca="false">IF(OR(P300&lt;&gt;"OK",N(F300)&lt;=0),"",B300/F300)</f>
        <v/>
      </c>
      <c r="I300" s="28" t="str">
        <f aca="false">IF(OR(H300="",N(Rules!$B$7)=0),"",IF(H300&lt;=-Rules!$B$7,"STOP","OK"))</f>
        <v/>
      </c>
      <c r="J300" s="26" t="str">
        <f aca="false">IF(P300&lt;&gt;"OK","",SUMIFS(B$8:B300,A$8:A300,"&gt;"&amp;(A300-7),P$8:P300,"OK"))</f>
        <v/>
      </c>
      <c r="K300" s="27" t="str">
        <f aca="false">IF(P300&lt;&gt;"OK","",IF(G300-J300-SUMIFS(C$8:C300,A$8:A300,"&gt;"&amp;(A300-7),P$8:P300,"OK")&lt;=0,"",J300/(G300-J300-SUMIFS(C$8:C300,A$8:A300,"&gt;"&amp;(A300-7),P$8:P300,"OK"))))</f>
        <v/>
      </c>
      <c r="L300" s="28" t="str">
        <f aca="false">IF(OR(P300&lt;&gt;"OK",K300="",N(Rules!$B$8)=0),"",IF(K300&lt;=-Rules!$B$8,"STOP","OK"))</f>
        <v/>
      </c>
      <c r="M300" s="26" t="str">
        <f aca="false">IF(P300&lt;&gt;"OK","",MAX(IF(COUNT(M$8:M299)=0,N(Rules!$B$5),INDEX(M$8:M299,MATCH(9.99E+307,M$8:M299)))+N(C300),G300))</f>
        <v/>
      </c>
      <c r="N300" s="27" t="str">
        <f aca="false">IF(P300&lt;&gt;"OK","",IF(N(M300)&lt;=0,"",MAX(0,1-G300/M300)))</f>
        <v/>
      </c>
      <c r="O300" s="33" t="str">
        <f aca="false">IF(P300&lt;&gt;"OK","",IF(OR(N(Rules!$B$11)=0,N(N300)&lt;Rules!$B$11),1,IF(OR(Rules!$B$12="",N(Rules!$B$12)&lt;0,N(Rules!$B$12)&gt;1),1,Rules!$B$12)))</f>
        <v/>
      </c>
      <c r="P300" s="28" t="str">
        <f aca="false">IF(COUNTA(A300:E300)=0,"",IF(NOT(ISNUMBER(A300)),"Add a date",IF(NOT(ISNUMBER(B300)),"Add P/L (0 if flat)",IF(AND(C300&lt;&gt;"",NOT(ISNUMBER(C300))),"Deposit must be a number",IF(N(Rules!$B$5)&lt;=0,"Set account size on Rules",IF(A300&lt;=MAX(A$8:A299),"Date must be after the rows above","OK"))))))</f>
        <v/>
      </c>
      <c r="Q300" s="28" t="str">
        <f aca="false">IF(P300&lt;&gt;"OK","",COUNTIF(P$8:P300,"OK"))</f>
        <v/>
      </c>
    </row>
    <row r="301" customFormat="false" ht="15" hidden="false" customHeight="false" outlineLevel="0" collapsed="false">
      <c r="A301" s="29"/>
      <c r="B301" s="32"/>
      <c r="C301" s="32"/>
      <c r="D301" s="15"/>
      <c r="E301" s="15"/>
      <c r="F301" s="26" t="str">
        <f aca="false">IF(P301&lt;&gt;"OK","",IF(COUNT(G$8:G300)=0,N(Rules!$B$5),INDEX(G$8:G300,MATCH(9.99E+307,G$8:G300))))</f>
        <v/>
      </c>
      <c r="G301" s="26" t="str">
        <f aca="false">IF(P301&lt;&gt;"OK","",F301+B301+N(C301))</f>
        <v/>
      </c>
      <c r="H301" s="27" t="str">
        <f aca="false">IF(OR(P301&lt;&gt;"OK",N(F301)&lt;=0),"",B301/F301)</f>
        <v/>
      </c>
      <c r="I301" s="28" t="str">
        <f aca="false">IF(OR(H301="",N(Rules!$B$7)=0),"",IF(H301&lt;=-Rules!$B$7,"STOP","OK"))</f>
        <v/>
      </c>
      <c r="J301" s="26" t="str">
        <f aca="false">IF(P301&lt;&gt;"OK","",SUMIFS(B$8:B301,A$8:A301,"&gt;"&amp;(A301-7),P$8:P301,"OK"))</f>
        <v/>
      </c>
      <c r="K301" s="27" t="str">
        <f aca="false">IF(P301&lt;&gt;"OK","",IF(G301-J301-SUMIFS(C$8:C301,A$8:A301,"&gt;"&amp;(A301-7),P$8:P301,"OK")&lt;=0,"",J301/(G301-J301-SUMIFS(C$8:C301,A$8:A301,"&gt;"&amp;(A301-7),P$8:P301,"OK"))))</f>
        <v/>
      </c>
      <c r="L301" s="28" t="str">
        <f aca="false">IF(OR(P301&lt;&gt;"OK",K301="",N(Rules!$B$8)=0),"",IF(K301&lt;=-Rules!$B$8,"STOP","OK"))</f>
        <v/>
      </c>
      <c r="M301" s="26" t="str">
        <f aca="false">IF(P301&lt;&gt;"OK","",MAX(IF(COUNT(M$8:M300)=0,N(Rules!$B$5),INDEX(M$8:M300,MATCH(9.99E+307,M$8:M300)))+N(C301),G301))</f>
        <v/>
      </c>
      <c r="N301" s="27" t="str">
        <f aca="false">IF(P301&lt;&gt;"OK","",IF(N(M301)&lt;=0,"",MAX(0,1-G301/M301)))</f>
        <v/>
      </c>
      <c r="O301" s="33" t="str">
        <f aca="false">IF(P301&lt;&gt;"OK","",IF(OR(N(Rules!$B$11)=0,N(N301)&lt;Rules!$B$11),1,IF(OR(Rules!$B$12="",N(Rules!$B$12)&lt;0,N(Rules!$B$12)&gt;1),1,Rules!$B$12)))</f>
        <v/>
      </c>
      <c r="P301" s="28" t="str">
        <f aca="false">IF(COUNTA(A301:E301)=0,"",IF(NOT(ISNUMBER(A301)),"Add a date",IF(NOT(ISNUMBER(B301)),"Add P/L (0 if flat)",IF(AND(C301&lt;&gt;"",NOT(ISNUMBER(C301))),"Deposit must be a number",IF(N(Rules!$B$5)&lt;=0,"Set account size on Rules",IF(A301&lt;=MAX(A$8:A300),"Date must be after the rows above","OK"))))))</f>
        <v/>
      </c>
      <c r="Q301" s="28" t="str">
        <f aca="false">IF(P301&lt;&gt;"OK","",COUNTIF(P$8:P301,"OK"))</f>
        <v/>
      </c>
    </row>
    <row r="302" customFormat="false" ht="15" hidden="false" customHeight="false" outlineLevel="0" collapsed="false">
      <c r="A302" s="29"/>
      <c r="B302" s="32"/>
      <c r="C302" s="32"/>
      <c r="D302" s="15"/>
      <c r="E302" s="15"/>
      <c r="F302" s="26" t="str">
        <f aca="false">IF(P302&lt;&gt;"OK","",IF(COUNT(G$8:G301)=0,N(Rules!$B$5),INDEX(G$8:G301,MATCH(9.99E+307,G$8:G301))))</f>
        <v/>
      </c>
      <c r="G302" s="26" t="str">
        <f aca="false">IF(P302&lt;&gt;"OK","",F302+B302+N(C302))</f>
        <v/>
      </c>
      <c r="H302" s="27" t="str">
        <f aca="false">IF(OR(P302&lt;&gt;"OK",N(F302)&lt;=0),"",B302/F302)</f>
        <v/>
      </c>
      <c r="I302" s="28" t="str">
        <f aca="false">IF(OR(H302="",N(Rules!$B$7)=0),"",IF(H302&lt;=-Rules!$B$7,"STOP","OK"))</f>
        <v/>
      </c>
      <c r="J302" s="26" t="str">
        <f aca="false">IF(P302&lt;&gt;"OK","",SUMIFS(B$8:B302,A$8:A302,"&gt;"&amp;(A302-7),P$8:P302,"OK"))</f>
        <v/>
      </c>
      <c r="K302" s="27" t="str">
        <f aca="false">IF(P302&lt;&gt;"OK","",IF(G302-J302-SUMIFS(C$8:C302,A$8:A302,"&gt;"&amp;(A302-7),P$8:P302,"OK")&lt;=0,"",J302/(G302-J302-SUMIFS(C$8:C302,A$8:A302,"&gt;"&amp;(A302-7),P$8:P302,"OK"))))</f>
        <v/>
      </c>
      <c r="L302" s="28" t="str">
        <f aca="false">IF(OR(P302&lt;&gt;"OK",K302="",N(Rules!$B$8)=0),"",IF(K302&lt;=-Rules!$B$8,"STOP","OK"))</f>
        <v/>
      </c>
      <c r="M302" s="26" t="str">
        <f aca="false">IF(P302&lt;&gt;"OK","",MAX(IF(COUNT(M$8:M301)=0,N(Rules!$B$5),INDEX(M$8:M301,MATCH(9.99E+307,M$8:M301)))+N(C302),G302))</f>
        <v/>
      </c>
      <c r="N302" s="27" t="str">
        <f aca="false">IF(P302&lt;&gt;"OK","",IF(N(M302)&lt;=0,"",MAX(0,1-G302/M302)))</f>
        <v/>
      </c>
      <c r="O302" s="33" t="str">
        <f aca="false">IF(P302&lt;&gt;"OK","",IF(OR(N(Rules!$B$11)=0,N(N302)&lt;Rules!$B$11),1,IF(OR(Rules!$B$12="",N(Rules!$B$12)&lt;0,N(Rules!$B$12)&gt;1),1,Rules!$B$12)))</f>
        <v/>
      </c>
      <c r="P302" s="28" t="str">
        <f aca="false">IF(COUNTA(A302:E302)=0,"",IF(NOT(ISNUMBER(A302)),"Add a date",IF(NOT(ISNUMBER(B302)),"Add P/L (0 if flat)",IF(AND(C302&lt;&gt;"",NOT(ISNUMBER(C302))),"Deposit must be a number",IF(N(Rules!$B$5)&lt;=0,"Set account size on Rules",IF(A302&lt;=MAX(A$8:A301),"Date must be after the rows above","OK"))))))</f>
        <v/>
      </c>
      <c r="Q302" s="28" t="str">
        <f aca="false">IF(P302&lt;&gt;"OK","",COUNTIF(P$8:P302,"OK"))</f>
        <v/>
      </c>
    </row>
    <row r="303" customFormat="false" ht="15" hidden="false" customHeight="false" outlineLevel="0" collapsed="false">
      <c r="A303" s="29"/>
      <c r="B303" s="32"/>
      <c r="C303" s="32"/>
      <c r="D303" s="15"/>
      <c r="E303" s="15"/>
      <c r="F303" s="26" t="str">
        <f aca="false">IF(P303&lt;&gt;"OK","",IF(COUNT(G$8:G302)=0,N(Rules!$B$5),INDEX(G$8:G302,MATCH(9.99E+307,G$8:G302))))</f>
        <v/>
      </c>
      <c r="G303" s="26" t="str">
        <f aca="false">IF(P303&lt;&gt;"OK","",F303+B303+N(C303))</f>
        <v/>
      </c>
      <c r="H303" s="27" t="str">
        <f aca="false">IF(OR(P303&lt;&gt;"OK",N(F303)&lt;=0),"",B303/F303)</f>
        <v/>
      </c>
      <c r="I303" s="28" t="str">
        <f aca="false">IF(OR(H303="",N(Rules!$B$7)=0),"",IF(H303&lt;=-Rules!$B$7,"STOP","OK"))</f>
        <v/>
      </c>
      <c r="J303" s="26" t="str">
        <f aca="false">IF(P303&lt;&gt;"OK","",SUMIFS(B$8:B303,A$8:A303,"&gt;"&amp;(A303-7),P$8:P303,"OK"))</f>
        <v/>
      </c>
      <c r="K303" s="27" t="str">
        <f aca="false">IF(P303&lt;&gt;"OK","",IF(G303-J303-SUMIFS(C$8:C303,A$8:A303,"&gt;"&amp;(A303-7),P$8:P303,"OK")&lt;=0,"",J303/(G303-J303-SUMIFS(C$8:C303,A$8:A303,"&gt;"&amp;(A303-7),P$8:P303,"OK"))))</f>
        <v/>
      </c>
      <c r="L303" s="28" t="str">
        <f aca="false">IF(OR(P303&lt;&gt;"OK",K303="",N(Rules!$B$8)=0),"",IF(K303&lt;=-Rules!$B$8,"STOP","OK"))</f>
        <v/>
      </c>
      <c r="M303" s="26" t="str">
        <f aca="false">IF(P303&lt;&gt;"OK","",MAX(IF(COUNT(M$8:M302)=0,N(Rules!$B$5),INDEX(M$8:M302,MATCH(9.99E+307,M$8:M302)))+N(C303),G303))</f>
        <v/>
      </c>
      <c r="N303" s="27" t="str">
        <f aca="false">IF(P303&lt;&gt;"OK","",IF(N(M303)&lt;=0,"",MAX(0,1-G303/M303)))</f>
        <v/>
      </c>
      <c r="O303" s="33" t="str">
        <f aca="false">IF(P303&lt;&gt;"OK","",IF(OR(N(Rules!$B$11)=0,N(N303)&lt;Rules!$B$11),1,IF(OR(Rules!$B$12="",N(Rules!$B$12)&lt;0,N(Rules!$B$12)&gt;1),1,Rules!$B$12)))</f>
        <v/>
      </c>
      <c r="P303" s="28" t="str">
        <f aca="false">IF(COUNTA(A303:E303)=0,"",IF(NOT(ISNUMBER(A303)),"Add a date",IF(NOT(ISNUMBER(B303)),"Add P/L (0 if flat)",IF(AND(C303&lt;&gt;"",NOT(ISNUMBER(C303))),"Deposit must be a number",IF(N(Rules!$B$5)&lt;=0,"Set account size on Rules",IF(A303&lt;=MAX(A$8:A302),"Date must be after the rows above","OK"))))))</f>
        <v/>
      </c>
      <c r="Q303" s="28" t="str">
        <f aca="false">IF(P303&lt;&gt;"OK","",COUNTIF(P$8:P303,"OK"))</f>
        <v/>
      </c>
    </row>
    <row r="304" customFormat="false" ht="15" hidden="false" customHeight="false" outlineLevel="0" collapsed="false">
      <c r="A304" s="29"/>
      <c r="B304" s="32"/>
      <c r="C304" s="32"/>
      <c r="D304" s="15"/>
      <c r="E304" s="15"/>
      <c r="F304" s="26" t="str">
        <f aca="false">IF(P304&lt;&gt;"OK","",IF(COUNT(G$8:G303)=0,N(Rules!$B$5),INDEX(G$8:G303,MATCH(9.99E+307,G$8:G303))))</f>
        <v/>
      </c>
      <c r="G304" s="26" t="str">
        <f aca="false">IF(P304&lt;&gt;"OK","",F304+B304+N(C304))</f>
        <v/>
      </c>
      <c r="H304" s="27" t="str">
        <f aca="false">IF(OR(P304&lt;&gt;"OK",N(F304)&lt;=0),"",B304/F304)</f>
        <v/>
      </c>
      <c r="I304" s="28" t="str">
        <f aca="false">IF(OR(H304="",N(Rules!$B$7)=0),"",IF(H304&lt;=-Rules!$B$7,"STOP","OK"))</f>
        <v/>
      </c>
      <c r="J304" s="26" t="str">
        <f aca="false">IF(P304&lt;&gt;"OK","",SUMIFS(B$8:B304,A$8:A304,"&gt;"&amp;(A304-7),P$8:P304,"OK"))</f>
        <v/>
      </c>
      <c r="K304" s="27" t="str">
        <f aca="false">IF(P304&lt;&gt;"OK","",IF(G304-J304-SUMIFS(C$8:C304,A$8:A304,"&gt;"&amp;(A304-7),P$8:P304,"OK")&lt;=0,"",J304/(G304-J304-SUMIFS(C$8:C304,A$8:A304,"&gt;"&amp;(A304-7),P$8:P304,"OK"))))</f>
        <v/>
      </c>
      <c r="L304" s="28" t="str">
        <f aca="false">IF(OR(P304&lt;&gt;"OK",K304="",N(Rules!$B$8)=0),"",IF(K304&lt;=-Rules!$B$8,"STOP","OK"))</f>
        <v/>
      </c>
      <c r="M304" s="26" t="str">
        <f aca="false">IF(P304&lt;&gt;"OK","",MAX(IF(COUNT(M$8:M303)=0,N(Rules!$B$5),INDEX(M$8:M303,MATCH(9.99E+307,M$8:M303)))+N(C304),G304))</f>
        <v/>
      </c>
      <c r="N304" s="27" t="str">
        <f aca="false">IF(P304&lt;&gt;"OK","",IF(N(M304)&lt;=0,"",MAX(0,1-G304/M304)))</f>
        <v/>
      </c>
      <c r="O304" s="33" t="str">
        <f aca="false">IF(P304&lt;&gt;"OK","",IF(OR(N(Rules!$B$11)=0,N(N304)&lt;Rules!$B$11),1,IF(OR(Rules!$B$12="",N(Rules!$B$12)&lt;0,N(Rules!$B$12)&gt;1),1,Rules!$B$12)))</f>
        <v/>
      </c>
      <c r="P304" s="28" t="str">
        <f aca="false">IF(COUNTA(A304:E304)=0,"",IF(NOT(ISNUMBER(A304)),"Add a date",IF(NOT(ISNUMBER(B304)),"Add P/L (0 if flat)",IF(AND(C304&lt;&gt;"",NOT(ISNUMBER(C304))),"Deposit must be a number",IF(N(Rules!$B$5)&lt;=0,"Set account size on Rules",IF(A304&lt;=MAX(A$8:A303),"Date must be after the rows above","OK"))))))</f>
        <v/>
      </c>
      <c r="Q304" s="28" t="str">
        <f aca="false">IF(P304&lt;&gt;"OK","",COUNTIF(P$8:P304,"OK"))</f>
        <v/>
      </c>
    </row>
    <row r="305" customFormat="false" ht="15" hidden="false" customHeight="false" outlineLevel="0" collapsed="false">
      <c r="A305" s="29"/>
      <c r="B305" s="32"/>
      <c r="C305" s="32"/>
      <c r="D305" s="15"/>
      <c r="E305" s="15"/>
      <c r="F305" s="26" t="str">
        <f aca="false">IF(P305&lt;&gt;"OK","",IF(COUNT(G$8:G304)=0,N(Rules!$B$5),INDEX(G$8:G304,MATCH(9.99E+307,G$8:G304))))</f>
        <v/>
      </c>
      <c r="G305" s="26" t="str">
        <f aca="false">IF(P305&lt;&gt;"OK","",F305+B305+N(C305))</f>
        <v/>
      </c>
      <c r="H305" s="27" t="str">
        <f aca="false">IF(OR(P305&lt;&gt;"OK",N(F305)&lt;=0),"",B305/F305)</f>
        <v/>
      </c>
      <c r="I305" s="28" t="str">
        <f aca="false">IF(OR(H305="",N(Rules!$B$7)=0),"",IF(H305&lt;=-Rules!$B$7,"STOP","OK"))</f>
        <v/>
      </c>
      <c r="J305" s="26" t="str">
        <f aca="false">IF(P305&lt;&gt;"OK","",SUMIFS(B$8:B305,A$8:A305,"&gt;"&amp;(A305-7),P$8:P305,"OK"))</f>
        <v/>
      </c>
      <c r="K305" s="27" t="str">
        <f aca="false">IF(P305&lt;&gt;"OK","",IF(G305-J305-SUMIFS(C$8:C305,A$8:A305,"&gt;"&amp;(A305-7),P$8:P305,"OK")&lt;=0,"",J305/(G305-J305-SUMIFS(C$8:C305,A$8:A305,"&gt;"&amp;(A305-7),P$8:P305,"OK"))))</f>
        <v/>
      </c>
      <c r="L305" s="28" t="str">
        <f aca="false">IF(OR(P305&lt;&gt;"OK",K305="",N(Rules!$B$8)=0),"",IF(K305&lt;=-Rules!$B$8,"STOP","OK"))</f>
        <v/>
      </c>
      <c r="M305" s="26" t="str">
        <f aca="false">IF(P305&lt;&gt;"OK","",MAX(IF(COUNT(M$8:M304)=0,N(Rules!$B$5),INDEX(M$8:M304,MATCH(9.99E+307,M$8:M304)))+N(C305),G305))</f>
        <v/>
      </c>
      <c r="N305" s="27" t="str">
        <f aca="false">IF(P305&lt;&gt;"OK","",IF(N(M305)&lt;=0,"",MAX(0,1-G305/M305)))</f>
        <v/>
      </c>
      <c r="O305" s="33" t="str">
        <f aca="false">IF(P305&lt;&gt;"OK","",IF(OR(N(Rules!$B$11)=0,N(N305)&lt;Rules!$B$11),1,IF(OR(Rules!$B$12="",N(Rules!$B$12)&lt;0,N(Rules!$B$12)&gt;1),1,Rules!$B$12)))</f>
        <v/>
      </c>
      <c r="P305" s="28" t="str">
        <f aca="false">IF(COUNTA(A305:E305)=0,"",IF(NOT(ISNUMBER(A305)),"Add a date",IF(NOT(ISNUMBER(B305)),"Add P/L (0 if flat)",IF(AND(C305&lt;&gt;"",NOT(ISNUMBER(C305))),"Deposit must be a number",IF(N(Rules!$B$5)&lt;=0,"Set account size on Rules",IF(A305&lt;=MAX(A$8:A304),"Date must be after the rows above","OK"))))))</f>
        <v/>
      </c>
      <c r="Q305" s="28" t="str">
        <f aca="false">IF(P305&lt;&gt;"OK","",COUNTIF(P$8:P305,"OK"))</f>
        <v/>
      </c>
    </row>
    <row r="306" customFormat="false" ht="15" hidden="false" customHeight="false" outlineLevel="0" collapsed="false">
      <c r="A306" s="29"/>
      <c r="B306" s="32"/>
      <c r="C306" s="32"/>
      <c r="D306" s="15"/>
      <c r="E306" s="15"/>
      <c r="F306" s="26" t="str">
        <f aca="false">IF(P306&lt;&gt;"OK","",IF(COUNT(G$8:G305)=0,N(Rules!$B$5),INDEX(G$8:G305,MATCH(9.99E+307,G$8:G305))))</f>
        <v/>
      </c>
      <c r="G306" s="26" t="str">
        <f aca="false">IF(P306&lt;&gt;"OK","",F306+B306+N(C306))</f>
        <v/>
      </c>
      <c r="H306" s="27" t="str">
        <f aca="false">IF(OR(P306&lt;&gt;"OK",N(F306)&lt;=0),"",B306/F306)</f>
        <v/>
      </c>
      <c r="I306" s="28" t="str">
        <f aca="false">IF(OR(H306="",N(Rules!$B$7)=0),"",IF(H306&lt;=-Rules!$B$7,"STOP","OK"))</f>
        <v/>
      </c>
      <c r="J306" s="26" t="str">
        <f aca="false">IF(P306&lt;&gt;"OK","",SUMIFS(B$8:B306,A$8:A306,"&gt;"&amp;(A306-7),P$8:P306,"OK"))</f>
        <v/>
      </c>
      <c r="K306" s="27" t="str">
        <f aca="false">IF(P306&lt;&gt;"OK","",IF(G306-J306-SUMIFS(C$8:C306,A$8:A306,"&gt;"&amp;(A306-7),P$8:P306,"OK")&lt;=0,"",J306/(G306-J306-SUMIFS(C$8:C306,A$8:A306,"&gt;"&amp;(A306-7),P$8:P306,"OK"))))</f>
        <v/>
      </c>
      <c r="L306" s="28" t="str">
        <f aca="false">IF(OR(P306&lt;&gt;"OK",K306="",N(Rules!$B$8)=0),"",IF(K306&lt;=-Rules!$B$8,"STOP","OK"))</f>
        <v/>
      </c>
      <c r="M306" s="26" t="str">
        <f aca="false">IF(P306&lt;&gt;"OK","",MAX(IF(COUNT(M$8:M305)=0,N(Rules!$B$5),INDEX(M$8:M305,MATCH(9.99E+307,M$8:M305)))+N(C306),G306))</f>
        <v/>
      </c>
      <c r="N306" s="27" t="str">
        <f aca="false">IF(P306&lt;&gt;"OK","",IF(N(M306)&lt;=0,"",MAX(0,1-G306/M306)))</f>
        <v/>
      </c>
      <c r="O306" s="33" t="str">
        <f aca="false">IF(P306&lt;&gt;"OK","",IF(OR(N(Rules!$B$11)=0,N(N306)&lt;Rules!$B$11),1,IF(OR(Rules!$B$12="",N(Rules!$B$12)&lt;0,N(Rules!$B$12)&gt;1),1,Rules!$B$12)))</f>
        <v/>
      </c>
      <c r="P306" s="28" t="str">
        <f aca="false">IF(COUNTA(A306:E306)=0,"",IF(NOT(ISNUMBER(A306)),"Add a date",IF(NOT(ISNUMBER(B306)),"Add P/L (0 if flat)",IF(AND(C306&lt;&gt;"",NOT(ISNUMBER(C306))),"Deposit must be a number",IF(N(Rules!$B$5)&lt;=0,"Set account size on Rules",IF(A306&lt;=MAX(A$8:A305),"Date must be after the rows above","OK"))))))</f>
        <v/>
      </c>
      <c r="Q306" s="28" t="str">
        <f aca="false">IF(P306&lt;&gt;"OK","",COUNTIF(P$8:P306,"OK"))</f>
        <v/>
      </c>
    </row>
    <row r="307" customFormat="false" ht="15" hidden="false" customHeight="false" outlineLevel="0" collapsed="false">
      <c r="A307" s="29"/>
      <c r="B307" s="32"/>
      <c r="C307" s="32"/>
      <c r="D307" s="15"/>
      <c r="E307" s="15"/>
      <c r="F307" s="26" t="str">
        <f aca="false">IF(P307&lt;&gt;"OK","",IF(COUNT(G$8:G306)=0,N(Rules!$B$5),INDEX(G$8:G306,MATCH(9.99E+307,G$8:G306))))</f>
        <v/>
      </c>
      <c r="G307" s="26" t="str">
        <f aca="false">IF(P307&lt;&gt;"OK","",F307+B307+N(C307))</f>
        <v/>
      </c>
      <c r="H307" s="27" t="str">
        <f aca="false">IF(OR(P307&lt;&gt;"OK",N(F307)&lt;=0),"",B307/F307)</f>
        <v/>
      </c>
      <c r="I307" s="28" t="str">
        <f aca="false">IF(OR(H307="",N(Rules!$B$7)=0),"",IF(H307&lt;=-Rules!$B$7,"STOP","OK"))</f>
        <v/>
      </c>
      <c r="J307" s="26" t="str">
        <f aca="false">IF(P307&lt;&gt;"OK","",SUMIFS(B$8:B307,A$8:A307,"&gt;"&amp;(A307-7),P$8:P307,"OK"))</f>
        <v/>
      </c>
      <c r="K307" s="27" t="str">
        <f aca="false">IF(P307&lt;&gt;"OK","",IF(G307-J307-SUMIFS(C$8:C307,A$8:A307,"&gt;"&amp;(A307-7),P$8:P307,"OK")&lt;=0,"",J307/(G307-J307-SUMIFS(C$8:C307,A$8:A307,"&gt;"&amp;(A307-7),P$8:P307,"OK"))))</f>
        <v/>
      </c>
      <c r="L307" s="28" t="str">
        <f aca="false">IF(OR(P307&lt;&gt;"OK",K307="",N(Rules!$B$8)=0),"",IF(K307&lt;=-Rules!$B$8,"STOP","OK"))</f>
        <v/>
      </c>
      <c r="M307" s="26" t="str">
        <f aca="false">IF(P307&lt;&gt;"OK","",MAX(IF(COUNT(M$8:M306)=0,N(Rules!$B$5),INDEX(M$8:M306,MATCH(9.99E+307,M$8:M306)))+N(C307),G307))</f>
        <v/>
      </c>
      <c r="N307" s="27" t="str">
        <f aca="false">IF(P307&lt;&gt;"OK","",IF(N(M307)&lt;=0,"",MAX(0,1-G307/M307)))</f>
        <v/>
      </c>
      <c r="O307" s="33" t="str">
        <f aca="false">IF(P307&lt;&gt;"OK","",IF(OR(N(Rules!$B$11)=0,N(N307)&lt;Rules!$B$11),1,IF(OR(Rules!$B$12="",N(Rules!$B$12)&lt;0,N(Rules!$B$12)&gt;1),1,Rules!$B$12)))</f>
        <v/>
      </c>
      <c r="P307" s="28" t="str">
        <f aca="false">IF(COUNTA(A307:E307)=0,"",IF(NOT(ISNUMBER(A307)),"Add a date",IF(NOT(ISNUMBER(B307)),"Add P/L (0 if flat)",IF(AND(C307&lt;&gt;"",NOT(ISNUMBER(C307))),"Deposit must be a number",IF(N(Rules!$B$5)&lt;=0,"Set account size on Rules",IF(A307&lt;=MAX(A$8:A306),"Date must be after the rows above","OK"))))))</f>
        <v/>
      </c>
      <c r="Q307" s="28" t="str">
        <f aca="false">IF(P307&lt;&gt;"OK","",COUNTIF(P$8:P307,"OK"))</f>
        <v/>
      </c>
    </row>
  </sheetData>
  <conditionalFormatting sqref="I8:I307">
    <cfRule type="cellIs" priority="2" operator="equal" aboveAverage="0" equalAverage="0" bottom="0" percent="0" rank="0" text="" dxfId="0">
      <formula>"STOP"</formula>
    </cfRule>
    <cfRule type="cellIs" priority="3" operator="equal" aboveAverage="0" equalAverage="0" bottom="0" percent="0" rank="0" text="" dxfId="0">
      <formula>"OVER"</formula>
    </cfRule>
    <cfRule type="cellIs" priority="4" operator="equal" aboveAverage="0" equalAverage="0" bottom="0" percent="0" rank="0" text="" dxfId="1">
      <formula>"OK"</formula>
    </cfRule>
  </conditionalFormatting>
  <conditionalFormatting sqref="L8:L307">
    <cfRule type="cellIs" priority="5" operator="equal" aboveAverage="0" equalAverage="0" bottom="0" percent="0" rank="0" text="" dxfId="0">
      <formula>"STOP"</formula>
    </cfRule>
    <cfRule type="cellIs" priority="6" operator="equal" aboveAverage="0" equalAverage="0" bottom="0" percent="0" rank="0" text="" dxfId="0">
      <formula>"OVER"</formula>
    </cfRule>
    <cfRule type="cellIs" priority="7" operator="equal" aboveAverage="0" equalAverage="0" bottom="0" percent="0" rank="0" text="" dxfId="1">
      <formula>"OK"</formula>
    </cfRule>
  </conditionalFormatting>
  <conditionalFormatting sqref="O8:O307">
    <cfRule type="expression" priority="8" aboveAverage="0" equalAverage="0" bottom="0" percent="0" rank="0" text="" dxfId="2">
      <formula>AND(O8&lt;&gt;"",O8&lt;1)</formula>
    </cfRule>
  </conditionalFormatting>
  <conditionalFormatting sqref="P8:P307">
    <cfRule type="expression" priority="9" aboveAverage="0" equalAverage="0" bottom="0" percent="0" rank="0" text="" dxfId="0">
      <formula>AND(P8&lt;&gt;"",P8&lt;&gt;"OK")</formula>
    </cfRule>
  </conditionalFormatting>
  <dataValidations count="2">
    <dataValidation allowBlank="true" error="Type a date, for example 2026-10-14." errorStyle="stop" operator="greaterThan" showDropDown="false" showErrorMessage="false" showInputMessage="false" sqref="A8:A307" type="date">
      <formula1>36526</formula1>
      <formula2>0</formula2>
    </dataValidation>
    <dataValidation allowBlank="true" error="Type the day's realized P/L as a number (negative for a loss, 0 if flat)." errorStyle="stop" operator="between" showDropDown="false" showErrorMessage="false" showInputMessage="false" sqref="B8:C307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7" min="5" style="0" width="3"/>
    <col collapsed="false" customWidth="true" hidden="false" outlineLevel="0" max="8" min="8" style="0" width="6"/>
    <col collapsed="false" customWidth="true" hidden="false" outlineLevel="0" max="9" min="9" style="0" width="11"/>
    <col collapsed="false" customWidth="true" hidden="false" outlineLevel="0" max="11" min="10" style="0" width="13"/>
  </cols>
  <sheetData>
    <row r="1" customFormat="false" ht="19.7" hidden="false" customHeight="false" outlineLevel="0" collapsed="false">
      <c r="A1" s="1" t="s">
        <v>176</v>
      </c>
    </row>
    <row r="2" customFormat="false" ht="15" hidden="false" customHeight="false" outlineLevel="0" collapsed="false">
      <c r="A2" s="2" t="s">
        <v>177</v>
      </c>
    </row>
    <row r="4" customFormat="false" ht="15" hidden="false" customHeight="false" outlineLevel="0" collapsed="false">
      <c r="A4" s="4" t="s">
        <v>178</v>
      </c>
      <c r="B4" s="4" t="s">
        <v>55</v>
      </c>
      <c r="C4" s="4" t="s">
        <v>179</v>
      </c>
    </row>
    <row r="5" customFormat="false" ht="15" hidden="false" customHeight="false" outlineLevel="0" collapsed="false">
      <c r="A5" s="5" t="s">
        <v>57</v>
      </c>
      <c r="B5" s="11" t="n">
        <f aca="false">Rules!$B$15</f>
        <v>0</v>
      </c>
      <c r="C5" s="34" t="n">
        <f aca="false">Rules!$B$5</f>
        <v>0</v>
      </c>
      <c r="D5" s="2" t="s">
        <v>180</v>
      </c>
    </row>
    <row r="6" customFormat="false" ht="15" hidden="false" customHeight="false" outlineLevel="0" collapsed="false">
      <c r="A6" s="5" t="s">
        <v>59</v>
      </c>
      <c r="B6" s="11" t="n">
        <f aca="false">Rules!$B$16</f>
        <v>0</v>
      </c>
      <c r="C6" s="35"/>
    </row>
    <row r="7" customFormat="false" ht="15" hidden="false" customHeight="false" outlineLevel="0" collapsed="false">
      <c r="A7" s="5" t="s">
        <v>61</v>
      </c>
      <c r="B7" s="12" t="str">
        <f aca="false">Rules!$B$17</f>
        <v/>
      </c>
      <c r="C7" s="36" t="n">
        <f aca="false">Rules!$B$11</f>
        <v>0</v>
      </c>
      <c r="D7" s="2" t="s">
        <v>181</v>
      </c>
    </row>
    <row r="8" customFormat="false" ht="15" hidden="false" customHeight="false" outlineLevel="0" collapsed="false">
      <c r="A8" s="5" t="s">
        <v>182</v>
      </c>
      <c r="B8" s="13" t="n">
        <f aca="false">Rules!$B$18</f>
        <v>1</v>
      </c>
      <c r="C8" s="35"/>
    </row>
    <row r="9" customFormat="false" ht="15" hidden="false" customHeight="false" outlineLevel="0" collapsed="false">
      <c r="A9" s="5" t="s">
        <v>65</v>
      </c>
      <c r="B9" s="11" t="n">
        <f aca="false">Rules!$B$19</f>
        <v>0</v>
      </c>
      <c r="C9" s="35"/>
    </row>
    <row r="10" customFormat="false" ht="15" hidden="false" customHeight="false" outlineLevel="0" collapsed="false">
      <c r="A10" s="5" t="s">
        <v>183</v>
      </c>
      <c r="B10" s="23" t="n">
        <f aca="false">'Open positions'!$B$3</f>
        <v>0</v>
      </c>
      <c r="C10" s="37" t="n">
        <f aca="false">Rules!$B$10</f>
        <v>0</v>
      </c>
      <c r="D10" s="2" t="s">
        <v>184</v>
      </c>
    </row>
    <row r="11" customFormat="false" ht="15" hidden="false" customHeight="false" outlineLevel="0" collapsed="false">
      <c r="A11" s="5" t="s">
        <v>185</v>
      </c>
      <c r="B11" s="11" t="n">
        <f aca="false">'Open positions'!$B$4</f>
        <v>0</v>
      </c>
      <c r="C11" s="22" t="n">
        <f aca="false">Rules!$B$22</f>
        <v>0</v>
      </c>
      <c r="D11" s="2" t="s">
        <v>186</v>
      </c>
    </row>
    <row r="12" customFormat="false" ht="15" hidden="false" customHeight="false" outlineLevel="0" collapsed="false">
      <c r="A12" s="5" t="s">
        <v>187</v>
      </c>
      <c r="B12" s="12" t="str">
        <f aca="false">'Open positions'!$B$5</f>
        <v/>
      </c>
      <c r="C12" s="36" t="n">
        <f aca="false">Rules!$B$9</f>
        <v>0</v>
      </c>
      <c r="D12" s="2" t="s">
        <v>188</v>
      </c>
    </row>
    <row r="13" customFormat="false" ht="15" hidden="false" customHeight="false" outlineLevel="0" collapsed="false">
      <c r="A13" s="5" t="s">
        <v>189</v>
      </c>
      <c r="B13" s="14" t="str">
        <f aca="false">'Open positions'!$E$5</f>
        <v/>
      </c>
      <c r="C13" s="35"/>
    </row>
    <row r="14" customFormat="false" ht="15" hidden="false" customHeight="false" outlineLevel="0" collapsed="false">
      <c r="A14" s="5" t="s">
        <v>190</v>
      </c>
      <c r="B14" s="14" t="str">
        <f aca="false">'Open positions'!$E$3</f>
        <v/>
      </c>
      <c r="C14" s="35"/>
    </row>
    <row r="15" customFormat="false" ht="15" hidden="false" customHeight="false" outlineLevel="0" collapsed="false">
      <c r="A15" s="5" t="s">
        <v>191</v>
      </c>
      <c r="B15" s="14" t="str">
        <f aca="false">IF(COUNT('Daily log'!$Q$8:$Q$307)=0,"",IF(OR(INDEX('Daily log'!$I$8:$I$307,MATCH(MAX('Daily log'!$Q$8:$Q$307),'Daily log'!$Q$8:$Q$307,0))="STOP",INDEX('Daily log'!$L$8:$L$307,MATCH(MAX('Daily log'!$Q$8:$Q$307),'Daily log'!$Q$8:$Q$307,0))="STOP"),"STOP","OK"))</f>
        <v/>
      </c>
      <c r="C15" s="35"/>
      <c r="D15" s="2" t="s">
        <v>192</v>
      </c>
    </row>
    <row r="17" customFormat="false" ht="15" hidden="false" customHeight="false" outlineLevel="0" collapsed="false">
      <c r="A17" s="4" t="s">
        <v>193</v>
      </c>
      <c r="B17" s="4" t="s">
        <v>55</v>
      </c>
    </row>
    <row r="18" customFormat="false" ht="15" hidden="false" customHeight="false" outlineLevel="0" collapsed="false">
      <c r="A18" s="5" t="s">
        <v>194</v>
      </c>
      <c r="B18" s="23" t="n">
        <f aca="false">'Daily log'!$B$3</f>
        <v>0</v>
      </c>
    </row>
    <row r="19" customFormat="false" ht="15" hidden="false" customHeight="false" outlineLevel="0" collapsed="false">
      <c r="A19" s="5" t="s">
        <v>195</v>
      </c>
      <c r="B19" s="11" t="n">
        <f aca="false">'Daily log'!$B$5</f>
        <v>0</v>
      </c>
    </row>
    <row r="20" customFormat="false" ht="15" hidden="false" customHeight="false" outlineLevel="0" collapsed="false">
      <c r="A20" s="5" t="s">
        <v>196</v>
      </c>
      <c r="B20" s="12" t="str">
        <f aca="false">IF(N(Rules!$B$5)&lt;=0,"",B19/Rules!$B$5)</f>
        <v/>
      </c>
    </row>
    <row r="21" customFormat="false" ht="15" hidden="false" customHeight="false" outlineLevel="0" collapsed="false">
      <c r="A21" s="5" t="s">
        <v>197</v>
      </c>
      <c r="B21" s="12" t="str">
        <f aca="false">IF(B18=0,"",MAX('Daily log'!$H$8:$H$307))</f>
        <v/>
      </c>
    </row>
    <row r="22" customFormat="false" ht="15" hidden="false" customHeight="false" outlineLevel="0" collapsed="false">
      <c r="A22" s="5" t="s">
        <v>198</v>
      </c>
      <c r="B22" s="12" t="str">
        <f aca="false">IF(B18=0,"",MIN('Daily log'!$H$8:$H$307))</f>
        <v/>
      </c>
    </row>
    <row r="23" customFormat="false" ht="15" hidden="false" customHeight="false" outlineLevel="0" collapsed="false">
      <c r="A23" s="5" t="s">
        <v>199</v>
      </c>
      <c r="B23" s="23" t="n">
        <f aca="false">COUNTIF('Daily log'!$I$8:$I$307,"STOP")</f>
        <v>0</v>
      </c>
    </row>
    <row r="24" customFormat="false" ht="15" hidden="false" customHeight="false" outlineLevel="0" collapsed="false">
      <c r="A24" s="5" t="s">
        <v>200</v>
      </c>
      <c r="B24" s="23" t="n">
        <f aca="false">COUNTIF('Daily log'!$L$8:$L$307,"STOP")</f>
        <v>0</v>
      </c>
    </row>
    <row r="25" customFormat="false" ht="15" hidden="false" customHeight="false" outlineLevel="0" collapsed="false">
      <c r="A25" s="5" t="s">
        <v>201</v>
      </c>
      <c r="B25" s="23" t="n">
        <f aca="false">SUMPRODUCT(--((('Daily log'!$I$8:$I$307="STOP")+('Daily log'!$L$8:$L$307="STOP"))&gt;0))</f>
        <v>0</v>
      </c>
    </row>
    <row r="26" customFormat="false" ht="15" hidden="false" customHeight="false" outlineLevel="0" collapsed="false">
      <c r="A26" s="5" t="s">
        <v>202</v>
      </c>
      <c r="B26" s="12" t="str">
        <f aca="false">IF(B18=0,"",MAX('Daily log'!$N$8:$N$307))</f>
        <v/>
      </c>
    </row>
    <row r="27" customFormat="false" ht="15" hidden="false" customHeight="false" outlineLevel="0" collapsed="false">
      <c r="A27" s="5" t="s">
        <v>203</v>
      </c>
      <c r="B27" s="23" t="n">
        <f aca="false">IF(B18&lt;2,0,COUNTIFS('Daily log'!$O$8:$O$306,"&lt;1",'Daily log'!$P$9:$P$307,"OK"))</f>
        <v>0</v>
      </c>
      <c r="C27" s="2" t="s">
        <v>204</v>
      </c>
    </row>
    <row r="29" customFormat="false" ht="15" hidden="false" customHeight="false" outlineLevel="0" collapsed="false">
      <c r="A29" s="4" t="s">
        <v>205</v>
      </c>
      <c r="B29" s="4" t="s">
        <v>55</v>
      </c>
    </row>
    <row r="30" customFormat="false" ht="15" hidden="false" customHeight="false" outlineLevel="0" collapsed="false">
      <c r="A30" s="5" t="s">
        <v>206</v>
      </c>
      <c r="B30" s="23" t="n">
        <f aca="false">COUNTIF('Open positions'!$X$9:$X$208,"OK")</f>
        <v>0</v>
      </c>
    </row>
    <row r="31" customFormat="false" ht="15" hidden="false" customHeight="false" outlineLevel="0" collapsed="false">
      <c r="A31" s="5" t="s">
        <v>207</v>
      </c>
      <c r="B31" s="23" t="n">
        <f aca="false">COUNTIF('Open positions'!$W$9:$W$208,"&gt;0")</f>
        <v>0</v>
      </c>
    </row>
    <row r="32" customFormat="false" ht="15" hidden="false" customHeight="false" outlineLevel="0" collapsed="false">
      <c r="A32" s="5" t="s">
        <v>208</v>
      </c>
      <c r="B32" s="23" t="n">
        <f aca="false">COUNTIF('Open positions'!$W$9:$W$208,"&lt;0")</f>
        <v>0</v>
      </c>
    </row>
    <row r="33" customFormat="false" ht="15" hidden="false" customHeight="false" outlineLevel="0" collapsed="false">
      <c r="A33" s="5" t="s">
        <v>209</v>
      </c>
      <c r="B33" s="38" t="str">
        <f aca="false">IF(B30=0,"",B31/B30)</f>
        <v/>
      </c>
    </row>
    <row r="34" customFormat="false" ht="15" hidden="false" customHeight="false" outlineLevel="0" collapsed="false">
      <c r="A34" s="5" t="s">
        <v>210</v>
      </c>
      <c r="B34" s="39" t="str">
        <f aca="false">IF(B30=0,"",SUM('Open positions'!$W$9:$W$208)/B30)</f>
        <v/>
      </c>
      <c r="C34" s="2" t="s">
        <v>211</v>
      </c>
    </row>
    <row r="35" customFormat="false" ht="15" hidden="false" customHeight="false" outlineLevel="0" collapsed="false">
      <c r="A35" s="5" t="s">
        <v>212</v>
      </c>
      <c r="B35" s="39" t="str">
        <f aca="false">IF(B31=0,"",AVERAGEIF('Open positions'!$W$9:$W$208,"&gt;0"))</f>
        <v/>
      </c>
    </row>
    <row r="36" customFormat="false" ht="15" hidden="false" customHeight="false" outlineLevel="0" collapsed="false">
      <c r="A36" s="5" t="s">
        <v>213</v>
      </c>
      <c r="B36" s="39" t="str">
        <f aca="false">IF(B32=0,"",AVERAGEIF('Open positions'!$W$9:$W$208,"&lt;0"))</f>
        <v/>
      </c>
    </row>
    <row r="37" customFormat="false" ht="15" hidden="false" customHeight="false" outlineLevel="0" collapsed="false">
      <c r="A37" s="5" t="s">
        <v>214</v>
      </c>
      <c r="B37" s="39" t="n">
        <f aca="false">SUM('Open positions'!$W$9:$W$208)</f>
        <v>0</v>
      </c>
    </row>
    <row r="38" customFormat="false" ht="15" hidden="false" customHeight="false" outlineLevel="0" collapsed="false">
      <c r="A38" s="5" t="s">
        <v>215</v>
      </c>
      <c r="B38" s="39" t="str">
        <f aca="false">IF(B30=0,"",MAX('Open positions'!$W$9:$W$208))</f>
        <v/>
      </c>
    </row>
    <row r="39" customFormat="false" ht="15" hidden="false" customHeight="false" outlineLevel="0" collapsed="false">
      <c r="A39" s="5" t="s">
        <v>216</v>
      </c>
      <c r="B39" s="39" t="str">
        <f aca="false">IF(B30=0,"",MIN('Open positions'!$W$9:$W$208))</f>
        <v/>
      </c>
    </row>
    <row r="40" customFormat="false" ht="15" hidden="false" customHeight="false" outlineLevel="0" collapsed="false">
      <c r="A40" s="5" t="s">
        <v>217</v>
      </c>
      <c r="B40" s="11" t="n">
        <f aca="false">SUM('Open positions'!$V$9:$V$208)</f>
        <v>0</v>
      </c>
      <c r="H40" s="2" t="s">
        <v>218</v>
      </c>
    </row>
    <row r="41" customFormat="false" ht="28.35" hidden="false" customHeight="false" outlineLevel="0" collapsed="false">
      <c r="H41" s="4" t="s">
        <v>219</v>
      </c>
      <c r="I41" s="4" t="s">
        <v>163</v>
      </c>
      <c r="J41" s="4" t="s">
        <v>168</v>
      </c>
      <c r="K41" s="4" t="s">
        <v>220</v>
      </c>
    </row>
    <row r="42" customFormat="false" ht="15" hidden="false" customHeight="false" outlineLevel="0" collapsed="false">
      <c r="H42" s="40" t="n">
        <f aca="false">MAX(0,$B$18-60)+1</f>
        <v>1</v>
      </c>
      <c r="I42" s="41" t="str">
        <f aca="false">IF(OR($B$18=0,H42&gt;$B$18),"",INDEX('Daily log'!$A$8:$A$307,MATCH(H42,'Daily log'!$Q$8:$Q$307,0)))</f>
        <v/>
      </c>
      <c r="J42" s="42" t="n">
        <f aca="false">IF($B$18=0,N(Rules!$B$5),INDEX('Daily log'!$G$8:$G$307,MATCH(MIN(H42,$B$18),'Daily log'!$Q$8:$Q$307,0)))</f>
        <v>0</v>
      </c>
      <c r="K42" s="43" t="n">
        <f aca="false">IF($B$18=0,0,-INDEX('Daily log'!$N$8:$N$307,MATCH(MIN(H42,$B$18),'Daily log'!$Q$8:$Q$307,0)))</f>
        <v>0</v>
      </c>
    </row>
    <row r="43" customFormat="false" ht="15" hidden="false" customHeight="false" outlineLevel="0" collapsed="false">
      <c r="H43" s="40" t="n">
        <f aca="false">MAX(0,$B$18-60)+2</f>
        <v>2</v>
      </c>
      <c r="I43" s="41" t="str">
        <f aca="false">IF(OR($B$18=0,H43&gt;$B$18),"",INDEX('Daily log'!$A$8:$A$307,MATCH(H43,'Daily log'!$Q$8:$Q$307,0)))</f>
        <v/>
      </c>
      <c r="J43" s="42" t="n">
        <f aca="false">IF($B$18=0,N(Rules!$B$5),INDEX('Daily log'!$G$8:$G$307,MATCH(MIN(H43,$B$18),'Daily log'!$Q$8:$Q$307,0)))</f>
        <v>0</v>
      </c>
      <c r="K43" s="43" t="n">
        <f aca="false">IF($B$18=0,0,-INDEX('Daily log'!$N$8:$N$307,MATCH(MIN(H43,$B$18),'Daily log'!$Q$8:$Q$307,0)))</f>
        <v>0</v>
      </c>
    </row>
    <row r="44" customFormat="false" ht="15" hidden="false" customHeight="false" outlineLevel="0" collapsed="false">
      <c r="H44" s="40" t="n">
        <f aca="false">MAX(0,$B$18-60)+3</f>
        <v>3</v>
      </c>
      <c r="I44" s="41" t="str">
        <f aca="false">IF(OR($B$18=0,H44&gt;$B$18),"",INDEX('Daily log'!$A$8:$A$307,MATCH(H44,'Daily log'!$Q$8:$Q$307,0)))</f>
        <v/>
      </c>
      <c r="J44" s="42" t="n">
        <f aca="false">IF($B$18=0,N(Rules!$B$5),INDEX('Daily log'!$G$8:$G$307,MATCH(MIN(H44,$B$18),'Daily log'!$Q$8:$Q$307,0)))</f>
        <v>0</v>
      </c>
      <c r="K44" s="43" t="n">
        <f aca="false">IF($B$18=0,0,-INDEX('Daily log'!$N$8:$N$307,MATCH(MIN(H44,$B$18),'Daily log'!$Q$8:$Q$307,0)))</f>
        <v>0</v>
      </c>
    </row>
    <row r="45" customFormat="false" ht="15" hidden="false" customHeight="false" outlineLevel="0" collapsed="false">
      <c r="H45" s="40" t="n">
        <f aca="false">MAX(0,$B$18-60)+4</f>
        <v>4</v>
      </c>
      <c r="I45" s="41" t="str">
        <f aca="false">IF(OR($B$18=0,H45&gt;$B$18),"",INDEX('Daily log'!$A$8:$A$307,MATCH(H45,'Daily log'!$Q$8:$Q$307,0)))</f>
        <v/>
      </c>
      <c r="J45" s="42" t="n">
        <f aca="false">IF($B$18=0,N(Rules!$B$5),INDEX('Daily log'!$G$8:$G$307,MATCH(MIN(H45,$B$18),'Daily log'!$Q$8:$Q$307,0)))</f>
        <v>0</v>
      </c>
      <c r="K45" s="43" t="n">
        <f aca="false">IF($B$18=0,0,-INDEX('Daily log'!$N$8:$N$307,MATCH(MIN(H45,$B$18),'Daily log'!$Q$8:$Q$307,0)))</f>
        <v>0</v>
      </c>
    </row>
    <row r="46" customFormat="false" ht="15" hidden="false" customHeight="false" outlineLevel="0" collapsed="false">
      <c r="H46" s="40" t="n">
        <f aca="false">MAX(0,$B$18-60)+5</f>
        <v>5</v>
      </c>
      <c r="I46" s="41" t="str">
        <f aca="false">IF(OR($B$18=0,H46&gt;$B$18),"",INDEX('Daily log'!$A$8:$A$307,MATCH(H46,'Daily log'!$Q$8:$Q$307,0)))</f>
        <v/>
      </c>
      <c r="J46" s="42" t="n">
        <f aca="false">IF($B$18=0,N(Rules!$B$5),INDEX('Daily log'!$G$8:$G$307,MATCH(MIN(H46,$B$18),'Daily log'!$Q$8:$Q$307,0)))</f>
        <v>0</v>
      </c>
      <c r="K46" s="43" t="n">
        <f aca="false">IF($B$18=0,0,-INDEX('Daily log'!$N$8:$N$307,MATCH(MIN(H46,$B$18),'Daily log'!$Q$8:$Q$307,0)))</f>
        <v>0</v>
      </c>
    </row>
    <row r="47" customFormat="false" ht="15" hidden="false" customHeight="false" outlineLevel="0" collapsed="false">
      <c r="H47" s="40" t="n">
        <f aca="false">MAX(0,$B$18-60)+6</f>
        <v>6</v>
      </c>
      <c r="I47" s="41" t="str">
        <f aca="false">IF(OR($B$18=0,H47&gt;$B$18),"",INDEX('Daily log'!$A$8:$A$307,MATCH(H47,'Daily log'!$Q$8:$Q$307,0)))</f>
        <v/>
      </c>
      <c r="J47" s="42" t="n">
        <f aca="false">IF($B$18=0,N(Rules!$B$5),INDEX('Daily log'!$G$8:$G$307,MATCH(MIN(H47,$B$18),'Daily log'!$Q$8:$Q$307,0)))</f>
        <v>0</v>
      </c>
      <c r="K47" s="43" t="n">
        <f aca="false">IF($B$18=0,0,-INDEX('Daily log'!$N$8:$N$307,MATCH(MIN(H47,$B$18),'Daily log'!$Q$8:$Q$307,0)))</f>
        <v>0</v>
      </c>
    </row>
    <row r="48" customFormat="false" ht="15" hidden="false" customHeight="false" outlineLevel="0" collapsed="false">
      <c r="H48" s="40" t="n">
        <f aca="false">MAX(0,$B$18-60)+7</f>
        <v>7</v>
      </c>
      <c r="I48" s="41" t="str">
        <f aca="false">IF(OR($B$18=0,H48&gt;$B$18),"",INDEX('Daily log'!$A$8:$A$307,MATCH(H48,'Daily log'!$Q$8:$Q$307,0)))</f>
        <v/>
      </c>
      <c r="J48" s="42" t="n">
        <f aca="false">IF($B$18=0,N(Rules!$B$5),INDEX('Daily log'!$G$8:$G$307,MATCH(MIN(H48,$B$18),'Daily log'!$Q$8:$Q$307,0)))</f>
        <v>0</v>
      </c>
      <c r="K48" s="43" t="n">
        <f aca="false">IF($B$18=0,0,-INDEX('Daily log'!$N$8:$N$307,MATCH(MIN(H48,$B$18),'Daily log'!$Q$8:$Q$307,0)))</f>
        <v>0</v>
      </c>
    </row>
    <row r="49" customFormat="false" ht="15" hidden="false" customHeight="false" outlineLevel="0" collapsed="false">
      <c r="H49" s="40" t="n">
        <f aca="false">MAX(0,$B$18-60)+8</f>
        <v>8</v>
      </c>
      <c r="I49" s="41" t="str">
        <f aca="false">IF(OR($B$18=0,H49&gt;$B$18),"",INDEX('Daily log'!$A$8:$A$307,MATCH(H49,'Daily log'!$Q$8:$Q$307,0)))</f>
        <v/>
      </c>
      <c r="J49" s="42" t="n">
        <f aca="false">IF($B$18=0,N(Rules!$B$5),INDEX('Daily log'!$G$8:$G$307,MATCH(MIN(H49,$B$18),'Daily log'!$Q$8:$Q$307,0)))</f>
        <v>0</v>
      </c>
      <c r="K49" s="43" t="n">
        <f aca="false">IF($B$18=0,0,-INDEX('Daily log'!$N$8:$N$307,MATCH(MIN(H49,$B$18),'Daily log'!$Q$8:$Q$307,0)))</f>
        <v>0</v>
      </c>
    </row>
    <row r="50" customFormat="false" ht="15" hidden="false" customHeight="false" outlineLevel="0" collapsed="false">
      <c r="H50" s="40" t="n">
        <f aca="false">MAX(0,$B$18-60)+9</f>
        <v>9</v>
      </c>
      <c r="I50" s="41" t="str">
        <f aca="false">IF(OR($B$18=0,H50&gt;$B$18),"",INDEX('Daily log'!$A$8:$A$307,MATCH(H50,'Daily log'!$Q$8:$Q$307,0)))</f>
        <v/>
      </c>
      <c r="J50" s="42" t="n">
        <f aca="false">IF($B$18=0,N(Rules!$B$5),INDEX('Daily log'!$G$8:$G$307,MATCH(MIN(H50,$B$18),'Daily log'!$Q$8:$Q$307,0)))</f>
        <v>0</v>
      </c>
      <c r="K50" s="43" t="n">
        <f aca="false">IF($B$18=0,0,-INDEX('Daily log'!$N$8:$N$307,MATCH(MIN(H50,$B$18),'Daily log'!$Q$8:$Q$307,0)))</f>
        <v>0</v>
      </c>
    </row>
    <row r="51" customFormat="false" ht="15" hidden="false" customHeight="false" outlineLevel="0" collapsed="false">
      <c r="H51" s="40" t="n">
        <f aca="false">MAX(0,$B$18-60)+10</f>
        <v>10</v>
      </c>
      <c r="I51" s="41" t="str">
        <f aca="false">IF(OR($B$18=0,H51&gt;$B$18),"",INDEX('Daily log'!$A$8:$A$307,MATCH(H51,'Daily log'!$Q$8:$Q$307,0)))</f>
        <v/>
      </c>
      <c r="J51" s="42" t="n">
        <f aca="false">IF($B$18=0,N(Rules!$B$5),INDEX('Daily log'!$G$8:$G$307,MATCH(MIN(H51,$B$18),'Daily log'!$Q$8:$Q$307,0)))</f>
        <v>0</v>
      </c>
      <c r="K51" s="43" t="n">
        <f aca="false">IF($B$18=0,0,-INDEX('Daily log'!$N$8:$N$307,MATCH(MIN(H51,$B$18),'Daily log'!$Q$8:$Q$307,0)))</f>
        <v>0</v>
      </c>
    </row>
    <row r="52" customFormat="false" ht="15" hidden="false" customHeight="false" outlineLevel="0" collapsed="false">
      <c r="H52" s="40" t="n">
        <f aca="false">MAX(0,$B$18-60)+11</f>
        <v>11</v>
      </c>
      <c r="I52" s="41" t="str">
        <f aca="false">IF(OR($B$18=0,H52&gt;$B$18),"",INDEX('Daily log'!$A$8:$A$307,MATCH(H52,'Daily log'!$Q$8:$Q$307,0)))</f>
        <v/>
      </c>
      <c r="J52" s="42" t="n">
        <f aca="false">IF($B$18=0,N(Rules!$B$5),INDEX('Daily log'!$G$8:$G$307,MATCH(MIN(H52,$B$18),'Daily log'!$Q$8:$Q$307,0)))</f>
        <v>0</v>
      </c>
      <c r="K52" s="43" t="n">
        <f aca="false">IF($B$18=0,0,-INDEX('Daily log'!$N$8:$N$307,MATCH(MIN(H52,$B$18),'Daily log'!$Q$8:$Q$307,0)))</f>
        <v>0</v>
      </c>
    </row>
    <row r="53" customFormat="false" ht="15" hidden="false" customHeight="false" outlineLevel="0" collapsed="false">
      <c r="H53" s="40" t="n">
        <f aca="false">MAX(0,$B$18-60)+12</f>
        <v>12</v>
      </c>
      <c r="I53" s="41" t="str">
        <f aca="false">IF(OR($B$18=0,H53&gt;$B$18),"",INDEX('Daily log'!$A$8:$A$307,MATCH(H53,'Daily log'!$Q$8:$Q$307,0)))</f>
        <v/>
      </c>
      <c r="J53" s="42" t="n">
        <f aca="false">IF($B$18=0,N(Rules!$B$5),INDEX('Daily log'!$G$8:$G$307,MATCH(MIN(H53,$B$18),'Daily log'!$Q$8:$Q$307,0)))</f>
        <v>0</v>
      </c>
      <c r="K53" s="43" t="n">
        <f aca="false">IF($B$18=0,0,-INDEX('Daily log'!$N$8:$N$307,MATCH(MIN(H53,$B$18),'Daily log'!$Q$8:$Q$307,0)))</f>
        <v>0</v>
      </c>
    </row>
    <row r="54" customFormat="false" ht="15" hidden="false" customHeight="false" outlineLevel="0" collapsed="false">
      <c r="H54" s="40" t="n">
        <f aca="false">MAX(0,$B$18-60)+13</f>
        <v>13</v>
      </c>
      <c r="I54" s="41" t="str">
        <f aca="false">IF(OR($B$18=0,H54&gt;$B$18),"",INDEX('Daily log'!$A$8:$A$307,MATCH(H54,'Daily log'!$Q$8:$Q$307,0)))</f>
        <v/>
      </c>
      <c r="J54" s="42" t="n">
        <f aca="false">IF($B$18=0,N(Rules!$B$5),INDEX('Daily log'!$G$8:$G$307,MATCH(MIN(H54,$B$18),'Daily log'!$Q$8:$Q$307,0)))</f>
        <v>0</v>
      </c>
      <c r="K54" s="43" t="n">
        <f aca="false">IF($B$18=0,0,-INDEX('Daily log'!$N$8:$N$307,MATCH(MIN(H54,$B$18),'Daily log'!$Q$8:$Q$307,0)))</f>
        <v>0</v>
      </c>
    </row>
    <row r="55" customFormat="false" ht="15" hidden="false" customHeight="false" outlineLevel="0" collapsed="false">
      <c r="H55" s="40" t="n">
        <f aca="false">MAX(0,$B$18-60)+14</f>
        <v>14</v>
      </c>
      <c r="I55" s="41" t="str">
        <f aca="false">IF(OR($B$18=0,H55&gt;$B$18),"",INDEX('Daily log'!$A$8:$A$307,MATCH(H55,'Daily log'!$Q$8:$Q$307,0)))</f>
        <v/>
      </c>
      <c r="J55" s="42" t="n">
        <f aca="false">IF($B$18=0,N(Rules!$B$5),INDEX('Daily log'!$G$8:$G$307,MATCH(MIN(H55,$B$18),'Daily log'!$Q$8:$Q$307,0)))</f>
        <v>0</v>
      </c>
      <c r="K55" s="43" t="n">
        <f aca="false">IF($B$18=0,0,-INDEX('Daily log'!$N$8:$N$307,MATCH(MIN(H55,$B$18),'Daily log'!$Q$8:$Q$307,0)))</f>
        <v>0</v>
      </c>
    </row>
    <row r="56" customFormat="false" ht="15" hidden="false" customHeight="false" outlineLevel="0" collapsed="false">
      <c r="H56" s="40" t="n">
        <f aca="false">MAX(0,$B$18-60)+15</f>
        <v>15</v>
      </c>
      <c r="I56" s="41" t="str">
        <f aca="false">IF(OR($B$18=0,H56&gt;$B$18),"",INDEX('Daily log'!$A$8:$A$307,MATCH(H56,'Daily log'!$Q$8:$Q$307,0)))</f>
        <v/>
      </c>
      <c r="J56" s="42" t="n">
        <f aca="false">IF($B$18=0,N(Rules!$B$5),INDEX('Daily log'!$G$8:$G$307,MATCH(MIN(H56,$B$18),'Daily log'!$Q$8:$Q$307,0)))</f>
        <v>0</v>
      </c>
      <c r="K56" s="43" t="n">
        <f aca="false">IF($B$18=0,0,-INDEX('Daily log'!$N$8:$N$307,MATCH(MIN(H56,$B$18),'Daily log'!$Q$8:$Q$307,0)))</f>
        <v>0</v>
      </c>
    </row>
    <row r="57" customFormat="false" ht="15" hidden="false" customHeight="false" outlineLevel="0" collapsed="false">
      <c r="H57" s="40" t="n">
        <f aca="false">MAX(0,$B$18-60)+16</f>
        <v>16</v>
      </c>
      <c r="I57" s="41" t="str">
        <f aca="false">IF(OR($B$18=0,H57&gt;$B$18),"",INDEX('Daily log'!$A$8:$A$307,MATCH(H57,'Daily log'!$Q$8:$Q$307,0)))</f>
        <v/>
      </c>
      <c r="J57" s="42" t="n">
        <f aca="false">IF($B$18=0,N(Rules!$B$5),INDEX('Daily log'!$G$8:$G$307,MATCH(MIN(H57,$B$18),'Daily log'!$Q$8:$Q$307,0)))</f>
        <v>0</v>
      </c>
      <c r="K57" s="43" t="n">
        <f aca="false">IF($B$18=0,0,-INDEX('Daily log'!$N$8:$N$307,MATCH(MIN(H57,$B$18),'Daily log'!$Q$8:$Q$307,0)))</f>
        <v>0</v>
      </c>
    </row>
    <row r="58" customFormat="false" ht="15" hidden="false" customHeight="false" outlineLevel="0" collapsed="false">
      <c r="H58" s="40" t="n">
        <f aca="false">MAX(0,$B$18-60)+17</f>
        <v>17</v>
      </c>
      <c r="I58" s="41" t="str">
        <f aca="false">IF(OR($B$18=0,H58&gt;$B$18),"",INDEX('Daily log'!$A$8:$A$307,MATCH(H58,'Daily log'!$Q$8:$Q$307,0)))</f>
        <v/>
      </c>
      <c r="J58" s="42" t="n">
        <f aca="false">IF($B$18=0,N(Rules!$B$5),INDEX('Daily log'!$G$8:$G$307,MATCH(MIN(H58,$B$18),'Daily log'!$Q$8:$Q$307,0)))</f>
        <v>0</v>
      </c>
      <c r="K58" s="43" t="n">
        <f aca="false">IF($B$18=0,0,-INDEX('Daily log'!$N$8:$N$307,MATCH(MIN(H58,$B$18),'Daily log'!$Q$8:$Q$307,0)))</f>
        <v>0</v>
      </c>
    </row>
    <row r="59" customFormat="false" ht="15" hidden="false" customHeight="false" outlineLevel="0" collapsed="false">
      <c r="H59" s="40" t="n">
        <f aca="false">MAX(0,$B$18-60)+18</f>
        <v>18</v>
      </c>
      <c r="I59" s="41" t="str">
        <f aca="false">IF(OR($B$18=0,H59&gt;$B$18),"",INDEX('Daily log'!$A$8:$A$307,MATCH(H59,'Daily log'!$Q$8:$Q$307,0)))</f>
        <v/>
      </c>
      <c r="J59" s="42" t="n">
        <f aca="false">IF($B$18=0,N(Rules!$B$5),INDEX('Daily log'!$G$8:$G$307,MATCH(MIN(H59,$B$18),'Daily log'!$Q$8:$Q$307,0)))</f>
        <v>0</v>
      </c>
      <c r="K59" s="43" t="n">
        <f aca="false">IF($B$18=0,0,-INDEX('Daily log'!$N$8:$N$307,MATCH(MIN(H59,$B$18),'Daily log'!$Q$8:$Q$307,0)))</f>
        <v>0</v>
      </c>
    </row>
    <row r="60" customFormat="false" ht="15" hidden="false" customHeight="false" outlineLevel="0" collapsed="false">
      <c r="H60" s="40" t="n">
        <f aca="false">MAX(0,$B$18-60)+19</f>
        <v>19</v>
      </c>
      <c r="I60" s="41" t="str">
        <f aca="false">IF(OR($B$18=0,H60&gt;$B$18),"",INDEX('Daily log'!$A$8:$A$307,MATCH(H60,'Daily log'!$Q$8:$Q$307,0)))</f>
        <v/>
      </c>
      <c r="J60" s="42" t="n">
        <f aca="false">IF($B$18=0,N(Rules!$B$5),INDEX('Daily log'!$G$8:$G$307,MATCH(MIN(H60,$B$18),'Daily log'!$Q$8:$Q$307,0)))</f>
        <v>0</v>
      </c>
      <c r="K60" s="43" t="n">
        <f aca="false">IF($B$18=0,0,-INDEX('Daily log'!$N$8:$N$307,MATCH(MIN(H60,$B$18),'Daily log'!$Q$8:$Q$307,0)))</f>
        <v>0</v>
      </c>
    </row>
    <row r="61" customFormat="false" ht="15" hidden="false" customHeight="false" outlineLevel="0" collapsed="false">
      <c r="H61" s="40" t="n">
        <f aca="false">MAX(0,$B$18-60)+20</f>
        <v>20</v>
      </c>
      <c r="I61" s="41" t="str">
        <f aca="false">IF(OR($B$18=0,H61&gt;$B$18),"",INDEX('Daily log'!$A$8:$A$307,MATCH(H61,'Daily log'!$Q$8:$Q$307,0)))</f>
        <v/>
      </c>
      <c r="J61" s="42" t="n">
        <f aca="false">IF($B$18=0,N(Rules!$B$5),INDEX('Daily log'!$G$8:$G$307,MATCH(MIN(H61,$B$18),'Daily log'!$Q$8:$Q$307,0)))</f>
        <v>0</v>
      </c>
      <c r="K61" s="43" t="n">
        <f aca="false">IF($B$18=0,0,-INDEX('Daily log'!$N$8:$N$307,MATCH(MIN(H61,$B$18),'Daily log'!$Q$8:$Q$307,0)))</f>
        <v>0</v>
      </c>
    </row>
    <row r="62" customFormat="false" ht="15" hidden="false" customHeight="false" outlineLevel="0" collapsed="false">
      <c r="H62" s="40" t="n">
        <f aca="false">MAX(0,$B$18-60)+21</f>
        <v>21</v>
      </c>
      <c r="I62" s="41" t="str">
        <f aca="false">IF(OR($B$18=0,H62&gt;$B$18),"",INDEX('Daily log'!$A$8:$A$307,MATCH(H62,'Daily log'!$Q$8:$Q$307,0)))</f>
        <v/>
      </c>
      <c r="J62" s="42" t="n">
        <f aca="false">IF($B$18=0,N(Rules!$B$5),INDEX('Daily log'!$G$8:$G$307,MATCH(MIN(H62,$B$18),'Daily log'!$Q$8:$Q$307,0)))</f>
        <v>0</v>
      </c>
      <c r="K62" s="43" t="n">
        <f aca="false">IF($B$18=0,0,-INDEX('Daily log'!$N$8:$N$307,MATCH(MIN(H62,$B$18),'Daily log'!$Q$8:$Q$307,0)))</f>
        <v>0</v>
      </c>
    </row>
    <row r="63" customFormat="false" ht="15" hidden="false" customHeight="false" outlineLevel="0" collapsed="false">
      <c r="H63" s="40" t="n">
        <f aca="false">MAX(0,$B$18-60)+22</f>
        <v>22</v>
      </c>
      <c r="I63" s="41" t="str">
        <f aca="false">IF(OR($B$18=0,H63&gt;$B$18),"",INDEX('Daily log'!$A$8:$A$307,MATCH(H63,'Daily log'!$Q$8:$Q$307,0)))</f>
        <v/>
      </c>
      <c r="J63" s="42" t="n">
        <f aca="false">IF($B$18=0,N(Rules!$B$5),INDEX('Daily log'!$G$8:$G$307,MATCH(MIN(H63,$B$18),'Daily log'!$Q$8:$Q$307,0)))</f>
        <v>0</v>
      </c>
      <c r="K63" s="43" t="n">
        <f aca="false">IF($B$18=0,0,-INDEX('Daily log'!$N$8:$N$307,MATCH(MIN(H63,$B$18),'Daily log'!$Q$8:$Q$307,0)))</f>
        <v>0</v>
      </c>
    </row>
    <row r="64" customFormat="false" ht="15" hidden="false" customHeight="false" outlineLevel="0" collapsed="false">
      <c r="H64" s="40" t="n">
        <f aca="false">MAX(0,$B$18-60)+23</f>
        <v>23</v>
      </c>
      <c r="I64" s="41" t="str">
        <f aca="false">IF(OR($B$18=0,H64&gt;$B$18),"",INDEX('Daily log'!$A$8:$A$307,MATCH(H64,'Daily log'!$Q$8:$Q$307,0)))</f>
        <v/>
      </c>
      <c r="J64" s="42" t="n">
        <f aca="false">IF($B$18=0,N(Rules!$B$5),INDEX('Daily log'!$G$8:$G$307,MATCH(MIN(H64,$B$18),'Daily log'!$Q$8:$Q$307,0)))</f>
        <v>0</v>
      </c>
      <c r="K64" s="43" t="n">
        <f aca="false">IF($B$18=0,0,-INDEX('Daily log'!$N$8:$N$307,MATCH(MIN(H64,$B$18),'Daily log'!$Q$8:$Q$307,0)))</f>
        <v>0</v>
      </c>
    </row>
    <row r="65" customFormat="false" ht="15" hidden="false" customHeight="false" outlineLevel="0" collapsed="false">
      <c r="H65" s="40" t="n">
        <f aca="false">MAX(0,$B$18-60)+24</f>
        <v>24</v>
      </c>
      <c r="I65" s="41" t="str">
        <f aca="false">IF(OR($B$18=0,H65&gt;$B$18),"",INDEX('Daily log'!$A$8:$A$307,MATCH(H65,'Daily log'!$Q$8:$Q$307,0)))</f>
        <v/>
      </c>
      <c r="J65" s="42" t="n">
        <f aca="false">IF($B$18=0,N(Rules!$B$5),INDEX('Daily log'!$G$8:$G$307,MATCH(MIN(H65,$B$18),'Daily log'!$Q$8:$Q$307,0)))</f>
        <v>0</v>
      </c>
      <c r="K65" s="43" t="n">
        <f aca="false">IF($B$18=0,0,-INDEX('Daily log'!$N$8:$N$307,MATCH(MIN(H65,$B$18),'Daily log'!$Q$8:$Q$307,0)))</f>
        <v>0</v>
      </c>
    </row>
    <row r="66" customFormat="false" ht="15" hidden="false" customHeight="false" outlineLevel="0" collapsed="false">
      <c r="H66" s="40" t="n">
        <f aca="false">MAX(0,$B$18-60)+25</f>
        <v>25</v>
      </c>
      <c r="I66" s="41" t="str">
        <f aca="false">IF(OR($B$18=0,H66&gt;$B$18),"",INDEX('Daily log'!$A$8:$A$307,MATCH(H66,'Daily log'!$Q$8:$Q$307,0)))</f>
        <v/>
      </c>
      <c r="J66" s="42" t="n">
        <f aca="false">IF($B$18=0,N(Rules!$B$5),INDEX('Daily log'!$G$8:$G$307,MATCH(MIN(H66,$B$18),'Daily log'!$Q$8:$Q$307,0)))</f>
        <v>0</v>
      </c>
      <c r="K66" s="43" t="n">
        <f aca="false">IF($B$18=0,0,-INDEX('Daily log'!$N$8:$N$307,MATCH(MIN(H66,$B$18),'Daily log'!$Q$8:$Q$307,0)))</f>
        <v>0</v>
      </c>
    </row>
    <row r="67" customFormat="false" ht="15" hidden="false" customHeight="false" outlineLevel="0" collapsed="false">
      <c r="H67" s="40" t="n">
        <f aca="false">MAX(0,$B$18-60)+26</f>
        <v>26</v>
      </c>
      <c r="I67" s="41" t="str">
        <f aca="false">IF(OR($B$18=0,H67&gt;$B$18),"",INDEX('Daily log'!$A$8:$A$307,MATCH(H67,'Daily log'!$Q$8:$Q$307,0)))</f>
        <v/>
      </c>
      <c r="J67" s="42" t="n">
        <f aca="false">IF($B$18=0,N(Rules!$B$5),INDEX('Daily log'!$G$8:$G$307,MATCH(MIN(H67,$B$18),'Daily log'!$Q$8:$Q$307,0)))</f>
        <v>0</v>
      </c>
      <c r="K67" s="43" t="n">
        <f aca="false">IF($B$18=0,0,-INDEX('Daily log'!$N$8:$N$307,MATCH(MIN(H67,$B$18),'Daily log'!$Q$8:$Q$307,0)))</f>
        <v>0</v>
      </c>
    </row>
    <row r="68" customFormat="false" ht="15" hidden="false" customHeight="false" outlineLevel="0" collapsed="false">
      <c r="H68" s="40" t="n">
        <f aca="false">MAX(0,$B$18-60)+27</f>
        <v>27</v>
      </c>
      <c r="I68" s="41" t="str">
        <f aca="false">IF(OR($B$18=0,H68&gt;$B$18),"",INDEX('Daily log'!$A$8:$A$307,MATCH(H68,'Daily log'!$Q$8:$Q$307,0)))</f>
        <v/>
      </c>
      <c r="J68" s="42" t="n">
        <f aca="false">IF($B$18=0,N(Rules!$B$5),INDEX('Daily log'!$G$8:$G$307,MATCH(MIN(H68,$B$18),'Daily log'!$Q$8:$Q$307,0)))</f>
        <v>0</v>
      </c>
      <c r="K68" s="43" t="n">
        <f aca="false">IF($B$18=0,0,-INDEX('Daily log'!$N$8:$N$307,MATCH(MIN(H68,$B$18),'Daily log'!$Q$8:$Q$307,0)))</f>
        <v>0</v>
      </c>
    </row>
    <row r="69" customFormat="false" ht="15" hidden="false" customHeight="false" outlineLevel="0" collapsed="false">
      <c r="H69" s="40" t="n">
        <f aca="false">MAX(0,$B$18-60)+28</f>
        <v>28</v>
      </c>
      <c r="I69" s="41" t="str">
        <f aca="false">IF(OR($B$18=0,H69&gt;$B$18),"",INDEX('Daily log'!$A$8:$A$307,MATCH(H69,'Daily log'!$Q$8:$Q$307,0)))</f>
        <v/>
      </c>
      <c r="J69" s="42" t="n">
        <f aca="false">IF($B$18=0,N(Rules!$B$5),INDEX('Daily log'!$G$8:$G$307,MATCH(MIN(H69,$B$18),'Daily log'!$Q$8:$Q$307,0)))</f>
        <v>0</v>
      </c>
      <c r="K69" s="43" t="n">
        <f aca="false">IF($B$18=0,0,-INDEX('Daily log'!$N$8:$N$307,MATCH(MIN(H69,$B$18),'Daily log'!$Q$8:$Q$307,0)))</f>
        <v>0</v>
      </c>
    </row>
    <row r="70" customFormat="false" ht="15" hidden="false" customHeight="false" outlineLevel="0" collapsed="false">
      <c r="H70" s="40" t="n">
        <f aca="false">MAX(0,$B$18-60)+29</f>
        <v>29</v>
      </c>
      <c r="I70" s="41" t="str">
        <f aca="false">IF(OR($B$18=0,H70&gt;$B$18),"",INDEX('Daily log'!$A$8:$A$307,MATCH(H70,'Daily log'!$Q$8:$Q$307,0)))</f>
        <v/>
      </c>
      <c r="J70" s="42" t="n">
        <f aca="false">IF($B$18=0,N(Rules!$B$5),INDEX('Daily log'!$G$8:$G$307,MATCH(MIN(H70,$B$18),'Daily log'!$Q$8:$Q$307,0)))</f>
        <v>0</v>
      </c>
      <c r="K70" s="43" t="n">
        <f aca="false">IF($B$18=0,0,-INDEX('Daily log'!$N$8:$N$307,MATCH(MIN(H70,$B$18),'Daily log'!$Q$8:$Q$307,0)))</f>
        <v>0</v>
      </c>
    </row>
    <row r="71" customFormat="false" ht="15" hidden="false" customHeight="false" outlineLevel="0" collapsed="false">
      <c r="H71" s="40" t="n">
        <f aca="false">MAX(0,$B$18-60)+30</f>
        <v>30</v>
      </c>
      <c r="I71" s="41" t="str">
        <f aca="false">IF(OR($B$18=0,H71&gt;$B$18),"",INDEX('Daily log'!$A$8:$A$307,MATCH(H71,'Daily log'!$Q$8:$Q$307,0)))</f>
        <v/>
      </c>
      <c r="J71" s="42" t="n">
        <f aca="false">IF($B$18=0,N(Rules!$B$5),INDEX('Daily log'!$G$8:$G$307,MATCH(MIN(H71,$B$18),'Daily log'!$Q$8:$Q$307,0)))</f>
        <v>0</v>
      </c>
      <c r="K71" s="43" t="n">
        <f aca="false">IF($B$18=0,0,-INDEX('Daily log'!$N$8:$N$307,MATCH(MIN(H71,$B$18),'Daily log'!$Q$8:$Q$307,0)))</f>
        <v>0</v>
      </c>
    </row>
    <row r="72" customFormat="false" ht="15" hidden="false" customHeight="false" outlineLevel="0" collapsed="false">
      <c r="H72" s="40" t="n">
        <f aca="false">MAX(0,$B$18-60)+31</f>
        <v>31</v>
      </c>
      <c r="I72" s="41" t="str">
        <f aca="false">IF(OR($B$18=0,H72&gt;$B$18),"",INDEX('Daily log'!$A$8:$A$307,MATCH(H72,'Daily log'!$Q$8:$Q$307,0)))</f>
        <v/>
      </c>
      <c r="J72" s="42" t="n">
        <f aca="false">IF($B$18=0,N(Rules!$B$5),INDEX('Daily log'!$G$8:$G$307,MATCH(MIN(H72,$B$18),'Daily log'!$Q$8:$Q$307,0)))</f>
        <v>0</v>
      </c>
      <c r="K72" s="43" t="n">
        <f aca="false">IF($B$18=0,0,-INDEX('Daily log'!$N$8:$N$307,MATCH(MIN(H72,$B$18),'Daily log'!$Q$8:$Q$307,0)))</f>
        <v>0</v>
      </c>
    </row>
    <row r="73" customFormat="false" ht="15" hidden="false" customHeight="false" outlineLevel="0" collapsed="false">
      <c r="H73" s="40" t="n">
        <f aca="false">MAX(0,$B$18-60)+32</f>
        <v>32</v>
      </c>
      <c r="I73" s="41" t="str">
        <f aca="false">IF(OR($B$18=0,H73&gt;$B$18),"",INDEX('Daily log'!$A$8:$A$307,MATCH(H73,'Daily log'!$Q$8:$Q$307,0)))</f>
        <v/>
      </c>
      <c r="J73" s="42" t="n">
        <f aca="false">IF($B$18=0,N(Rules!$B$5),INDEX('Daily log'!$G$8:$G$307,MATCH(MIN(H73,$B$18),'Daily log'!$Q$8:$Q$307,0)))</f>
        <v>0</v>
      </c>
      <c r="K73" s="43" t="n">
        <f aca="false">IF($B$18=0,0,-INDEX('Daily log'!$N$8:$N$307,MATCH(MIN(H73,$B$18),'Daily log'!$Q$8:$Q$307,0)))</f>
        <v>0</v>
      </c>
    </row>
    <row r="74" customFormat="false" ht="15" hidden="false" customHeight="false" outlineLevel="0" collapsed="false">
      <c r="H74" s="40" t="n">
        <f aca="false">MAX(0,$B$18-60)+33</f>
        <v>33</v>
      </c>
      <c r="I74" s="41" t="str">
        <f aca="false">IF(OR($B$18=0,H74&gt;$B$18),"",INDEX('Daily log'!$A$8:$A$307,MATCH(H74,'Daily log'!$Q$8:$Q$307,0)))</f>
        <v/>
      </c>
      <c r="J74" s="42" t="n">
        <f aca="false">IF($B$18=0,N(Rules!$B$5),INDEX('Daily log'!$G$8:$G$307,MATCH(MIN(H74,$B$18),'Daily log'!$Q$8:$Q$307,0)))</f>
        <v>0</v>
      </c>
      <c r="K74" s="43" t="n">
        <f aca="false">IF($B$18=0,0,-INDEX('Daily log'!$N$8:$N$307,MATCH(MIN(H74,$B$18),'Daily log'!$Q$8:$Q$307,0)))</f>
        <v>0</v>
      </c>
    </row>
    <row r="75" customFormat="false" ht="15" hidden="false" customHeight="false" outlineLevel="0" collapsed="false">
      <c r="H75" s="40" t="n">
        <f aca="false">MAX(0,$B$18-60)+34</f>
        <v>34</v>
      </c>
      <c r="I75" s="41" t="str">
        <f aca="false">IF(OR($B$18=0,H75&gt;$B$18),"",INDEX('Daily log'!$A$8:$A$307,MATCH(H75,'Daily log'!$Q$8:$Q$307,0)))</f>
        <v/>
      </c>
      <c r="J75" s="42" t="n">
        <f aca="false">IF($B$18=0,N(Rules!$B$5),INDEX('Daily log'!$G$8:$G$307,MATCH(MIN(H75,$B$18),'Daily log'!$Q$8:$Q$307,0)))</f>
        <v>0</v>
      </c>
      <c r="K75" s="43" t="n">
        <f aca="false">IF($B$18=0,0,-INDEX('Daily log'!$N$8:$N$307,MATCH(MIN(H75,$B$18),'Daily log'!$Q$8:$Q$307,0)))</f>
        <v>0</v>
      </c>
    </row>
    <row r="76" customFormat="false" ht="15" hidden="false" customHeight="false" outlineLevel="0" collapsed="false">
      <c r="H76" s="40" t="n">
        <f aca="false">MAX(0,$B$18-60)+35</f>
        <v>35</v>
      </c>
      <c r="I76" s="41" t="str">
        <f aca="false">IF(OR($B$18=0,H76&gt;$B$18),"",INDEX('Daily log'!$A$8:$A$307,MATCH(H76,'Daily log'!$Q$8:$Q$307,0)))</f>
        <v/>
      </c>
      <c r="J76" s="42" t="n">
        <f aca="false">IF($B$18=0,N(Rules!$B$5),INDEX('Daily log'!$G$8:$G$307,MATCH(MIN(H76,$B$18),'Daily log'!$Q$8:$Q$307,0)))</f>
        <v>0</v>
      </c>
      <c r="K76" s="43" t="n">
        <f aca="false">IF($B$18=0,0,-INDEX('Daily log'!$N$8:$N$307,MATCH(MIN(H76,$B$18),'Daily log'!$Q$8:$Q$307,0)))</f>
        <v>0</v>
      </c>
    </row>
    <row r="77" customFormat="false" ht="15" hidden="false" customHeight="false" outlineLevel="0" collapsed="false">
      <c r="H77" s="40" t="n">
        <f aca="false">MAX(0,$B$18-60)+36</f>
        <v>36</v>
      </c>
      <c r="I77" s="41" t="str">
        <f aca="false">IF(OR($B$18=0,H77&gt;$B$18),"",INDEX('Daily log'!$A$8:$A$307,MATCH(H77,'Daily log'!$Q$8:$Q$307,0)))</f>
        <v/>
      </c>
      <c r="J77" s="42" t="n">
        <f aca="false">IF($B$18=0,N(Rules!$B$5),INDEX('Daily log'!$G$8:$G$307,MATCH(MIN(H77,$B$18),'Daily log'!$Q$8:$Q$307,0)))</f>
        <v>0</v>
      </c>
      <c r="K77" s="43" t="n">
        <f aca="false">IF($B$18=0,0,-INDEX('Daily log'!$N$8:$N$307,MATCH(MIN(H77,$B$18),'Daily log'!$Q$8:$Q$307,0)))</f>
        <v>0</v>
      </c>
    </row>
    <row r="78" customFormat="false" ht="15" hidden="false" customHeight="false" outlineLevel="0" collapsed="false">
      <c r="H78" s="40" t="n">
        <f aca="false">MAX(0,$B$18-60)+37</f>
        <v>37</v>
      </c>
      <c r="I78" s="41" t="str">
        <f aca="false">IF(OR($B$18=0,H78&gt;$B$18),"",INDEX('Daily log'!$A$8:$A$307,MATCH(H78,'Daily log'!$Q$8:$Q$307,0)))</f>
        <v/>
      </c>
      <c r="J78" s="42" t="n">
        <f aca="false">IF($B$18=0,N(Rules!$B$5),INDEX('Daily log'!$G$8:$G$307,MATCH(MIN(H78,$B$18),'Daily log'!$Q$8:$Q$307,0)))</f>
        <v>0</v>
      </c>
      <c r="K78" s="43" t="n">
        <f aca="false">IF($B$18=0,0,-INDEX('Daily log'!$N$8:$N$307,MATCH(MIN(H78,$B$18),'Daily log'!$Q$8:$Q$307,0)))</f>
        <v>0</v>
      </c>
    </row>
    <row r="79" customFormat="false" ht="15" hidden="false" customHeight="false" outlineLevel="0" collapsed="false">
      <c r="H79" s="40" t="n">
        <f aca="false">MAX(0,$B$18-60)+38</f>
        <v>38</v>
      </c>
      <c r="I79" s="41" t="str">
        <f aca="false">IF(OR($B$18=0,H79&gt;$B$18),"",INDEX('Daily log'!$A$8:$A$307,MATCH(H79,'Daily log'!$Q$8:$Q$307,0)))</f>
        <v/>
      </c>
      <c r="J79" s="42" t="n">
        <f aca="false">IF($B$18=0,N(Rules!$B$5),INDEX('Daily log'!$G$8:$G$307,MATCH(MIN(H79,$B$18),'Daily log'!$Q$8:$Q$307,0)))</f>
        <v>0</v>
      </c>
      <c r="K79" s="43" t="n">
        <f aca="false">IF($B$18=0,0,-INDEX('Daily log'!$N$8:$N$307,MATCH(MIN(H79,$B$18),'Daily log'!$Q$8:$Q$307,0)))</f>
        <v>0</v>
      </c>
    </row>
    <row r="80" customFormat="false" ht="15" hidden="false" customHeight="false" outlineLevel="0" collapsed="false">
      <c r="H80" s="40" t="n">
        <f aca="false">MAX(0,$B$18-60)+39</f>
        <v>39</v>
      </c>
      <c r="I80" s="41" t="str">
        <f aca="false">IF(OR($B$18=0,H80&gt;$B$18),"",INDEX('Daily log'!$A$8:$A$307,MATCH(H80,'Daily log'!$Q$8:$Q$307,0)))</f>
        <v/>
      </c>
      <c r="J80" s="42" t="n">
        <f aca="false">IF($B$18=0,N(Rules!$B$5),INDEX('Daily log'!$G$8:$G$307,MATCH(MIN(H80,$B$18),'Daily log'!$Q$8:$Q$307,0)))</f>
        <v>0</v>
      </c>
      <c r="K80" s="43" t="n">
        <f aca="false">IF($B$18=0,0,-INDEX('Daily log'!$N$8:$N$307,MATCH(MIN(H80,$B$18),'Daily log'!$Q$8:$Q$307,0)))</f>
        <v>0</v>
      </c>
    </row>
    <row r="81" customFormat="false" ht="15" hidden="false" customHeight="false" outlineLevel="0" collapsed="false">
      <c r="H81" s="40" t="n">
        <f aca="false">MAX(0,$B$18-60)+40</f>
        <v>40</v>
      </c>
      <c r="I81" s="41" t="str">
        <f aca="false">IF(OR($B$18=0,H81&gt;$B$18),"",INDEX('Daily log'!$A$8:$A$307,MATCH(H81,'Daily log'!$Q$8:$Q$307,0)))</f>
        <v/>
      </c>
      <c r="J81" s="42" t="n">
        <f aca="false">IF($B$18=0,N(Rules!$B$5),INDEX('Daily log'!$G$8:$G$307,MATCH(MIN(H81,$B$18),'Daily log'!$Q$8:$Q$307,0)))</f>
        <v>0</v>
      </c>
      <c r="K81" s="43" t="n">
        <f aca="false">IF($B$18=0,0,-INDEX('Daily log'!$N$8:$N$307,MATCH(MIN(H81,$B$18),'Daily log'!$Q$8:$Q$307,0)))</f>
        <v>0</v>
      </c>
    </row>
    <row r="82" customFormat="false" ht="15" hidden="false" customHeight="false" outlineLevel="0" collapsed="false">
      <c r="H82" s="40" t="n">
        <f aca="false">MAX(0,$B$18-60)+41</f>
        <v>41</v>
      </c>
      <c r="I82" s="41" t="str">
        <f aca="false">IF(OR($B$18=0,H82&gt;$B$18),"",INDEX('Daily log'!$A$8:$A$307,MATCH(H82,'Daily log'!$Q$8:$Q$307,0)))</f>
        <v/>
      </c>
      <c r="J82" s="42" t="n">
        <f aca="false">IF($B$18=0,N(Rules!$B$5),INDEX('Daily log'!$G$8:$G$307,MATCH(MIN(H82,$B$18),'Daily log'!$Q$8:$Q$307,0)))</f>
        <v>0</v>
      </c>
      <c r="K82" s="43" t="n">
        <f aca="false">IF($B$18=0,0,-INDEX('Daily log'!$N$8:$N$307,MATCH(MIN(H82,$B$18),'Daily log'!$Q$8:$Q$307,0)))</f>
        <v>0</v>
      </c>
    </row>
    <row r="83" customFormat="false" ht="15" hidden="false" customHeight="false" outlineLevel="0" collapsed="false">
      <c r="H83" s="40" t="n">
        <f aca="false">MAX(0,$B$18-60)+42</f>
        <v>42</v>
      </c>
      <c r="I83" s="41" t="str">
        <f aca="false">IF(OR($B$18=0,H83&gt;$B$18),"",INDEX('Daily log'!$A$8:$A$307,MATCH(H83,'Daily log'!$Q$8:$Q$307,0)))</f>
        <v/>
      </c>
      <c r="J83" s="42" t="n">
        <f aca="false">IF($B$18=0,N(Rules!$B$5),INDEX('Daily log'!$G$8:$G$307,MATCH(MIN(H83,$B$18),'Daily log'!$Q$8:$Q$307,0)))</f>
        <v>0</v>
      </c>
      <c r="K83" s="43" t="n">
        <f aca="false">IF($B$18=0,0,-INDEX('Daily log'!$N$8:$N$307,MATCH(MIN(H83,$B$18),'Daily log'!$Q$8:$Q$307,0)))</f>
        <v>0</v>
      </c>
    </row>
    <row r="84" customFormat="false" ht="15" hidden="false" customHeight="false" outlineLevel="0" collapsed="false">
      <c r="H84" s="40" t="n">
        <f aca="false">MAX(0,$B$18-60)+43</f>
        <v>43</v>
      </c>
      <c r="I84" s="41" t="str">
        <f aca="false">IF(OR($B$18=0,H84&gt;$B$18),"",INDEX('Daily log'!$A$8:$A$307,MATCH(H84,'Daily log'!$Q$8:$Q$307,0)))</f>
        <v/>
      </c>
      <c r="J84" s="42" t="n">
        <f aca="false">IF($B$18=0,N(Rules!$B$5),INDEX('Daily log'!$G$8:$G$307,MATCH(MIN(H84,$B$18),'Daily log'!$Q$8:$Q$307,0)))</f>
        <v>0</v>
      </c>
      <c r="K84" s="43" t="n">
        <f aca="false">IF($B$18=0,0,-INDEX('Daily log'!$N$8:$N$307,MATCH(MIN(H84,$B$18),'Daily log'!$Q$8:$Q$307,0)))</f>
        <v>0</v>
      </c>
    </row>
    <row r="85" customFormat="false" ht="15" hidden="false" customHeight="false" outlineLevel="0" collapsed="false">
      <c r="H85" s="40" t="n">
        <f aca="false">MAX(0,$B$18-60)+44</f>
        <v>44</v>
      </c>
      <c r="I85" s="41" t="str">
        <f aca="false">IF(OR($B$18=0,H85&gt;$B$18),"",INDEX('Daily log'!$A$8:$A$307,MATCH(H85,'Daily log'!$Q$8:$Q$307,0)))</f>
        <v/>
      </c>
      <c r="J85" s="42" t="n">
        <f aca="false">IF($B$18=0,N(Rules!$B$5),INDEX('Daily log'!$G$8:$G$307,MATCH(MIN(H85,$B$18),'Daily log'!$Q$8:$Q$307,0)))</f>
        <v>0</v>
      </c>
      <c r="K85" s="43" t="n">
        <f aca="false">IF($B$18=0,0,-INDEX('Daily log'!$N$8:$N$307,MATCH(MIN(H85,$B$18),'Daily log'!$Q$8:$Q$307,0)))</f>
        <v>0</v>
      </c>
    </row>
    <row r="86" customFormat="false" ht="15" hidden="false" customHeight="false" outlineLevel="0" collapsed="false">
      <c r="H86" s="40" t="n">
        <f aca="false">MAX(0,$B$18-60)+45</f>
        <v>45</v>
      </c>
      <c r="I86" s="41" t="str">
        <f aca="false">IF(OR($B$18=0,H86&gt;$B$18),"",INDEX('Daily log'!$A$8:$A$307,MATCH(H86,'Daily log'!$Q$8:$Q$307,0)))</f>
        <v/>
      </c>
      <c r="J86" s="42" t="n">
        <f aca="false">IF($B$18=0,N(Rules!$B$5),INDEX('Daily log'!$G$8:$G$307,MATCH(MIN(H86,$B$18),'Daily log'!$Q$8:$Q$307,0)))</f>
        <v>0</v>
      </c>
      <c r="K86" s="43" t="n">
        <f aca="false">IF($B$18=0,0,-INDEX('Daily log'!$N$8:$N$307,MATCH(MIN(H86,$B$18),'Daily log'!$Q$8:$Q$307,0)))</f>
        <v>0</v>
      </c>
    </row>
    <row r="87" customFormat="false" ht="15" hidden="false" customHeight="false" outlineLevel="0" collapsed="false">
      <c r="H87" s="40" t="n">
        <f aca="false">MAX(0,$B$18-60)+46</f>
        <v>46</v>
      </c>
      <c r="I87" s="41" t="str">
        <f aca="false">IF(OR($B$18=0,H87&gt;$B$18),"",INDEX('Daily log'!$A$8:$A$307,MATCH(H87,'Daily log'!$Q$8:$Q$307,0)))</f>
        <v/>
      </c>
      <c r="J87" s="42" t="n">
        <f aca="false">IF($B$18=0,N(Rules!$B$5),INDEX('Daily log'!$G$8:$G$307,MATCH(MIN(H87,$B$18),'Daily log'!$Q$8:$Q$307,0)))</f>
        <v>0</v>
      </c>
      <c r="K87" s="43" t="n">
        <f aca="false">IF($B$18=0,0,-INDEX('Daily log'!$N$8:$N$307,MATCH(MIN(H87,$B$18),'Daily log'!$Q$8:$Q$307,0)))</f>
        <v>0</v>
      </c>
    </row>
    <row r="88" customFormat="false" ht="15" hidden="false" customHeight="false" outlineLevel="0" collapsed="false">
      <c r="H88" s="40" t="n">
        <f aca="false">MAX(0,$B$18-60)+47</f>
        <v>47</v>
      </c>
      <c r="I88" s="41" t="str">
        <f aca="false">IF(OR($B$18=0,H88&gt;$B$18),"",INDEX('Daily log'!$A$8:$A$307,MATCH(H88,'Daily log'!$Q$8:$Q$307,0)))</f>
        <v/>
      </c>
      <c r="J88" s="42" t="n">
        <f aca="false">IF($B$18=0,N(Rules!$B$5),INDEX('Daily log'!$G$8:$G$307,MATCH(MIN(H88,$B$18),'Daily log'!$Q$8:$Q$307,0)))</f>
        <v>0</v>
      </c>
      <c r="K88" s="43" t="n">
        <f aca="false">IF($B$18=0,0,-INDEX('Daily log'!$N$8:$N$307,MATCH(MIN(H88,$B$18),'Daily log'!$Q$8:$Q$307,0)))</f>
        <v>0</v>
      </c>
    </row>
    <row r="89" customFormat="false" ht="15" hidden="false" customHeight="false" outlineLevel="0" collapsed="false">
      <c r="H89" s="40" t="n">
        <f aca="false">MAX(0,$B$18-60)+48</f>
        <v>48</v>
      </c>
      <c r="I89" s="41" t="str">
        <f aca="false">IF(OR($B$18=0,H89&gt;$B$18),"",INDEX('Daily log'!$A$8:$A$307,MATCH(H89,'Daily log'!$Q$8:$Q$307,0)))</f>
        <v/>
      </c>
      <c r="J89" s="42" t="n">
        <f aca="false">IF($B$18=0,N(Rules!$B$5),INDEX('Daily log'!$G$8:$G$307,MATCH(MIN(H89,$B$18),'Daily log'!$Q$8:$Q$307,0)))</f>
        <v>0</v>
      </c>
      <c r="K89" s="43" t="n">
        <f aca="false">IF($B$18=0,0,-INDEX('Daily log'!$N$8:$N$307,MATCH(MIN(H89,$B$18),'Daily log'!$Q$8:$Q$307,0)))</f>
        <v>0</v>
      </c>
    </row>
    <row r="90" customFormat="false" ht="15" hidden="false" customHeight="false" outlineLevel="0" collapsed="false">
      <c r="H90" s="40" t="n">
        <f aca="false">MAX(0,$B$18-60)+49</f>
        <v>49</v>
      </c>
      <c r="I90" s="41" t="str">
        <f aca="false">IF(OR($B$18=0,H90&gt;$B$18),"",INDEX('Daily log'!$A$8:$A$307,MATCH(H90,'Daily log'!$Q$8:$Q$307,0)))</f>
        <v/>
      </c>
      <c r="J90" s="42" t="n">
        <f aca="false">IF($B$18=0,N(Rules!$B$5),INDEX('Daily log'!$G$8:$G$307,MATCH(MIN(H90,$B$18),'Daily log'!$Q$8:$Q$307,0)))</f>
        <v>0</v>
      </c>
      <c r="K90" s="43" t="n">
        <f aca="false">IF($B$18=0,0,-INDEX('Daily log'!$N$8:$N$307,MATCH(MIN(H90,$B$18),'Daily log'!$Q$8:$Q$307,0)))</f>
        <v>0</v>
      </c>
    </row>
    <row r="91" customFormat="false" ht="15" hidden="false" customHeight="false" outlineLevel="0" collapsed="false">
      <c r="H91" s="40" t="n">
        <f aca="false">MAX(0,$B$18-60)+50</f>
        <v>50</v>
      </c>
      <c r="I91" s="41" t="str">
        <f aca="false">IF(OR($B$18=0,H91&gt;$B$18),"",INDEX('Daily log'!$A$8:$A$307,MATCH(H91,'Daily log'!$Q$8:$Q$307,0)))</f>
        <v/>
      </c>
      <c r="J91" s="42" t="n">
        <f aca="false">IF($B$18=0,N(Rules!$B$5),INDEX('Daily log'!$G$8:$G$307,MATCH(MIN(H91,$B$18),'Daily log'!$Q$8:$Q$307,0)))</f>
        <v>0</v>
      </c>
      <c r="K91" s="43" t="n">
        <f aca="false">IF($B$18=0,0,-INDEX('Daily log'!$N$8:$N$307,MATCH(MIN(H91,$B$18),'Daily log'!$Q$8:$Q$307,0)))</f>
        <v>0</v>
      </c>
    </row>
    <row r="92" customFormat="false" ht="15" hidden="false" customHeight="false" outlineLevel="0" collapsed="false">
      <c r="H92" s="40" t="n">
        <f aca="false">MAX(0,$B$18-60)+51</f>
        <v>51</v>
      </c>
      <c r="I92" s="41" t="str">
        <f aca="false">IF(OR($B$18=0,H92&gt;$B$18),"",INDEX('Daily log'!$A$8:$A$307,MATCH(H92,'Daily log'!$Q$8:$Q$307,0)))</f>
        <v/>
      </c>
      <c r="J92" s="42" t="n">
        <f aca="false">IF($B$18=0,N(Rules!$B$5),INDEX('Daily log'!$G$8:$G$307,MATCH(MIN(H92,$B$18),'Daily log'!$Q$8:$Q$307,0)))</f>
        <v>0</v>
      </c>
      <c r="K92" s="43" t="n">
        <f aca="false">IF($B$18=0,0,-INDEX('Daily log'!$N$8:$N$307,MATCH(MIN(H92,$B$18),'Daily log'!$Q$8:$Q$307,0)))</f>
        <v>0</v>
      </c>
    </row>
    <row r="93" customFormat="false" ht="15" hidden="false" customHeight="false" outlineLevel="0" collapsed="false">
      <c r="H93" s="40" t="n">
        <f aca="false">MAX(0,$B$18-60)+52</f>
        <v>52</v>
      </c>
      <c r="I93" s="41" t="str">
        <f aca="false">IF(OR($B$18=0,H93&gt;$B$18),"",INDEX('Daily log'!$A$8:$A$307,MATCH(H93,'Daily log'!$Q$8:$Q$307,0)))</f>
        <v/>
      </c>
      <c r="J93" s="42" t="n">
        <f aca="false">IF($B$18=0,N(Rules!$B$5),INDEX('Daily log'!$G$8:$G$307,MATCH(MIN(H93,$B$18),'Daily log'!$Q$8:$Q$307,0)))</f>
        <v>0</v>
      </c>
      <c r="K93" s="43" t="n">
        <f aca="false">IF($B$18=0,0,-INDEX('Daily log'!$N$8:$N$307,MATCH(MIN(H93,$B$18),'Daily log'!$Q$8:$Q$307,0)))</f>
        <v>0</v>
      </c>
    </row>
    <row r="94" customFormat="false" ht="15" hidden="false" customHeight="false" outlineLevel="0" collapsed="false">
      <c r="H94" s="40" t="n">
        <f aca="false">MAX(0,$B$18-60)+53</f>
        <v>53</v>
      </c>
      <c r="I94" s="41" t="str">
        <f aca="false">IF(OR($B$18=0,H94&gt;$B$18),"",INDEX('Daily log'!$A$8:$A$307,MATCH(H94,'Daily log'!$Q$8:$Q$307,0)))</f>
        <v/>
      </c>
      <c r="J94" s="42" t="n">
        <f aca="false">IF($B$18=0,N(Rules!$B$5),INDEX('Daily log'!$G$8:$G$307,MATCH(MIN(H94,$B$18),'Daily log'!$Q$8:$Q$307,0)))</f>
        <v>0</v>
      </c>
      <c r="K94" s="43" t="n">
        <f aca="false">IF($B$18=0,0,-INDEX('Daily log'!$N$8:$N$307,MATCH(MIN(H94,$B$18),'Daily log'!$Q$8:$Q$307,0)))</f>
        <v>0</v>
      </c>
    </row>
    <row r="95" customFormat="false" ht="15" hidden="false" customHeight="false" outlineLevel="0" collapsed="false">
      <c r="H95" s="40" t="n">
        <f aca="false">MAX(0,$B$18-60)+54</f>
        <v>54</v>
      </c>
      <c r="I95" s="41" t="str">
        <f aca="false">IF(OR($B$18=0,H95&gt;$B$18),"",INDEX('Daily log'!$A$8:$A$307,MATCH(H95,'Daily log'!$Q$8:$Q$307,0)))</f>
        <v/>
      </c>
      <c r="J95" s="42" t="n">
        <f aca="false">IF($B$18=0,N(Rules!$B$5),INDEX('Daily log'!$G$8:$G$307,MATCH(MIN(H95,$B$18),'Daily log'!$Q$8:$Q$307,0)))</f>
        <v>0</v>
      </c>
      <c r="K95" s="43" t="n">
        <f aca="false">IF($B$18=0,0,-INDEX('Daily log'!$N$8:$N$307,MATCH(MIN(H95,$B$18),'Daily log'!$Q$8:$Q$307,0)))</f>
        <v>0</v>
      </c>
    </row>
    <row r="96" customFormat="false" ht="15" hidden="false" customHeight="false" outlineLevel="0" collapsed="false">
      <c r="H96" s="40" t="n">
        <f aca="false">MAX(0,$B$18-60)+55</f>
        <v>55</v>
      </c>
      <c r="I96" s="41" t="str">
        <f aca="false">IF(OR($B$18=0,H96&gt;$B$18),"",INDEX('Daily log'!$A$8:$A$307,MATCH(H96,'Daily log'!$Q$8:$Q$307,0)))</f>
        <v/>
      </c>
      <c r="J96" s="42" t="n">
        <f aca="false">IF($B$18=0,N(Rules!$B$5),INDEX('Daily log'!$G$8:$G$307,MATCH(MIN(H96,$B$18),'Daily log'!$Q$8:$Q$307,0)))</f>
        <v>0</v>
      </c>
      <c r="K96" s="43" t="n">
        <f aca="false">IF($B$18=0,0,-INDEX('Daily log'!$N$8:$N$307,MATCH(MIN(H96,$B$18),'Daily log'!$Q$8:$Q$307,0)))</f>
        <v>0</v>
      </c>
    </row>
    <row r="97" customFormat="false" ht="15" hidden="false" customHeight="false" outlineLevel="0" collapsed="false">
      <c r="H97" s="40" t="n">
        <f aca="false">MAX(0,$B$18-60)+56</f>
        <v>56</v>
      </c>
      <c r="I97" s="41" t="str">
        <f aca="false">IF(OR($B$18=0,H97&gt;$B$18),"",INDEX('Daily log'!$A$8:$A$307,MATCH(H97,'Daily log'!$Q$8:$Q$307,0)))</f>
        <v/>
      </c>
      <c r="J97" s="42" t="n">
        <f aca="false">IF($B$18=0,N(Rules!$B$5),INDEX('Daily log'!$G$8:$G$307,MATCH(MIN(H97,$B$18),'Daily log'!$Q$8:$Q$307,0)))</f>
        <v>0</v>
      </c>
      <c r="K97" s="43" t="n">
        <f aca="false">IF($B$18=0,0,-INDEX('Daily log'!$N$8:$N$307,MATCH(MIN(H97,$B$18),'Daily log'!$Q$8:$Q$307,0)))</f>
        <v>0</v>
      </c>
    </row>
    <row r="98" customFormat="false" ht="15" hidden="false" customHeight="false" outlineLevel="0" collapsed="false">
      <c r="H98" s="40" t="n">
        <f aca="false">MAX(0,$B$18-60)+57</f>
        <v>57</v>
      </c>
      <c r="I98" s="41" t="str">
        <f aca="false">IF(OR($B$18=0,H98&gt;$B$18),"",INDEX('Daily log'!$A$8:$A$307,MATCH(H98,'Daily log'!$Q$8:$Q$307,0)))</f>
        <v/>
      </c>
      <c r="J98" s="42" t="n">
        <f aca="false">IF($B$18=0,N(Rules!$B$5),INDEX('Daily log'!$G$8:$G$307,MATCH(MIN(H98,$B$18),'Daily log'!$Q$8:$Q$307,0)))</f>
        <v>0</v>
      </c>
      <c r="K98" s="43" t="n">
        <f aca="false">IF($B$18=0,0,-INDEX('Daily log'!$N$8:$N$307,MATCH(MIN(H98,$B$18),'Daily log'!$Q$8:$Q$307,0)))</f>
        <v>0</v>
      </c>
    </row>
    <row r="99" customFormat="false" ht="15" hidden="false" customHeight="false" outlineLevel="0" collapsed="false">
      <c r="H99" s="40" t="n">
        <f aca="false">MAX(0,$B$18-60)+58</f>
        <v>58</v>
      </c>
      <c r="I99" s="41" t="str">
        <f aca="false">IF(OR($B$18=0,H99&gt;$B$18),"",INDEX('Daily log'!$A$8:$A$307,MATCH(H99,'Daily log'!$Q$8:$Q$307,0)))</f>
        <v/>
      </c>
      <c r="J99" s="42" t="n">
        <f aca="false">IF($B$18=0,N(Rules!$B$5),INDEX('Daily log'!$G$8:$G$307,MATCH(MIN(H99,$B$18),'Daily log'!$Q$8:$Q$307,0)))</f>
        <v>0</v>
      </c>
      <c r="K99" s="43" t="n">
        <f aca="false">IF($B$18=0,0,-INDEX('Daily log'!$N$8:$N$307,MATCH(MIN(H99,$B$18),'Daily log'!$Q$8:$Q$307,0)))</f>
        <v>0</v>
      </c>
    </row>
    <row r="100" customFormat="false" ht="15" hidden="false" customHeight="false" outlineLevel="0" collapsed="false">
      <c r="H100" s="40" t="n">
        <f aca="false">MAX(0,$B$18-60)+59</f>
        <v>59</v>
      </c>
      <c r="I100" s="41" t="str">
        <f aca="false">IF(OR($B$18=0,H100&gt;$B$18),"",INDEX('Daily log'!$A$8:$A$307,MATCH(H100,'Daily log'!$Q$8:$Q$307,0)))</f>
        <v/>
      </c>
      <c r="J100" s="42" t="n">
        <f aca="false">IF($B$18=0,N(Rules!$B$5),INDEX('Daily log'!$G$8:$G$307,MATCH(MIN(H100,$B$18),'Daily log'!$Q$8:$Q$307,0)))</f>
        <v>0</v>
      </c>
      <c r="K100" s="43" t="n">
        <f aca="false">IF($B$18=0,0,-INDEX('Daily log'!$N$8:$N$307,MATCH(MIN(H100,$B$18),'Daily log'!$Q$8:$Q$307,0)))</f>
        <v>0</v>
      </c>
    </row>
    <row r="101" customFormat="false" ht="15" hidden="false" customHeight="false" outlineLevel="0" collapsed="false">
      <c r="H101" s="40" t="n">
        <f aca="false">MAX(0,$B$18-60)+60</f>
        <v>60</v>
      </c>
      <c r="I101" s="41" t="str">
        <f aca="false">IF(OR($B$18=0,H101&gt;$B$18),"",INDEX('Daily log'!$A$8:$A$307,MATCH(H101,'Daily log'!$Q$8:$Q$307,0)))</f>
        <v/>
      </c>
      <c r="J101" s="42" t="n">
        <f aca="false">IF($B$18=0,N(Rules!$B$5),INDEX('Daily log'!$G$8:$G$307,MATCH(MIN(H101,$B$18),'Daily log'!$Q$8:$Q$307,0)))</f>
        <v>0</v>
      </c>
      <c r="K101" s="43" t="n">
        <f aca="false">IF($B$18=0,0,-INDEX('Daily log'!$N$8:$N$307,MATCH(MIN(H101,$B$18),'Daily log'!$Q$8:$Q$307,0)))</f>
        <v>0</v>
      </c>
    </row>
  </sheetData>
  <conditionalFormatting sqref="B13:B15">
    <cfRule type="cellIs" priority="2" operator="equal" aboveAverage="0" equalAverage="0" bottom="0" percent="0" rank="0" text="" dxfId="0">
      <formula>"OVER"</formula>
    </cfRule>
    <cfRule type="cellIs" priority="3" operator="equal" aboveAverage="0" equalAverage="0" bottom="0" percent="0" rank="0" text="" dxfId="0">
      <formula>"STOP"</formula>
    </cfRule>
    <cfRule type="cellIs" priority="4" operator="equal" aboveAverage="0" equalAverage="0" bottom="0" percent="0" rank="0" text="" dxfId="1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C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9.7" hidden="false" customHeight="false" outlineLevel="0" collapsed="false">
      <c r="A1" s="1" t="s">
        <v>221</v>
      </c>
    </row>
    <row r="2" customFormat="false" ht="15" hidden="false" customHeight="false" outlineLevel="0" collapsed="false">
      <c r="A2" s="2" t="s">
        <v>34</v>
      </c>
    </row>
    <row r="4" customFormat="false" ht="15" hidden="false" customHeight="false" outlineLevel="0" collapsed="false">
      <c r="A4" s="4" t="s">
        <v>35</v>
      </c>
      <c r="B4" s="4" t="s">
        <v>36</v>
      </c>
      <c r="C4" s="4" t="s">
        <v>37</v>
      </c>
    </row>
    <row r="5" customFormat="false" ht="15" hidden="false" customHeight="false" outlineLevel="0" collapsed="false">
      <c r="A5" s="5" t="s">
        <v>38</v>
      </c>
      <c r="B5" s="6" t="n">
        <v>30000</v>
      </c>
      <c r="C5" s="7" t="s">
        <v>39</v>
      </c>
    </row>
    <row r="6" customFormat="false" ht="15" hidden="false" customHeight="false" outlineLevel="0" collapsed="false">
      <c r="A6" s="5" t="s">
        <v>40</v>
      </c>
      <c r="B6" s="8" t="n">
        <v>0.01</v>
      </c>
      <c r="C6" s="7" t="s">
        <v>41</v>
      </c>
    </row>
    <row r="7" customFormat="false" ht="15" hidden="false" customHeight="false" outlineLevel="0" collapsed="false">
      <c r="A7" s="5" t="s">
        <v>42</v>
      </c>
      <c r="B7" s="8" t="n">
        <v>0.03</v>
      </c>
      <c r="C7" s="7" t="s">
        <v>43</v>
      </c>
    </row>
    <row r="8" customFormat="false" ht="15" hidden="false" customHeight="false" outlineLevel="0" collapsed="false">
      <c r="A8" s="5" t="s">
        <v>44</v>
      </c>
      <c r="B8" s="8" t="n">
        <v>0.06</v>
      </c>
      <c r="C8" s="7" t="s">
        <v>45</v>
      </c>
    </row>
    <row r="9" customFormat="false" ht="15" hidden="false" customHeight="false" outlineLevel="0" collapsed="false">
      <c r="A9" s="5" t="s">
        <v>46</v>
      </c>
      <c r="B9" s="8" t="n">
        <v>0.06</v>
      </c>
      <c r="C9" s="7" t="s">
        <v>47</v>
      </c>
    </row>
    <row r="10" customFormat="false" ht="15" hidden="false" customHeight="false" outlineLevel="0" collapsed="false">
      <c r="A10" s="5" t="s">
        <v>48</v>
      </c>
      <c r="B10" s="9" t="n">
        <v>5</v>
      </c>
      <c r="C10" s="7" t="s">
        <v>49</v>
      </c>
    </row>
    <row r="11" customFormat="false" ht="15" hidden="false" customHeight="false" outlineLevel="0" collapsed="false">
      <c r="A11" s="5" t="s">
        <v>50</v>
      </c>
      <c r="B11" s="8" t="n">
        <v>0.1</v>
      </c>
      <c r="C11" s="7" t="s">
        <v>51</v>
      </c>
    </row>
    <row r="12" customFormat="false" ht="15" hidden="false" customHeight="false" outlineLevel="0" collapsed="false">
      <c r="A12" s="5" t="s">
        <v>52</v>
      </c>
      <c r="B12" s="10" t="n">
        <v>0.5</v>
      </c>
      <c r="C12" s="7" t="s">
        <v>53</v>
      </c>
    </row>
    <row r="14" customFormat="false" ht="15" hidden="false" customHeight="false" outlineLevel="0" collapsed="false">
      <c r="A14" s="4" t="s">
        <v>54</v>
      </c>
      <c r="B14" s="4" t="s">
        <v>55</v>
      </c>
      <c r="C14" s="4" t="s">
        <v>56</v>
      </c>
    </row>
    <row r="15" customFormat="false" ht="15" hidden="false" customHeight="false" outlineLevel="0" collapsed="false">
      <c r="A15" s="5" t="s">
        <v>57</v>
      </c>
      <c r="B15" s="11" t="n">
        <f aca="false">IF(COUNT('Example Daily log'!$G$8:$G$307)=0,N(B5),INDEX('Example Daily log'!$G$8:$G$307,MATCH(9.99E+307,'Example Daily log'!$G$8:$G$307)))</f>
        <v>30555.15</v>
      </c>
      <c r="C15" s="7" t="s">
        <v>58</v>
      </c>
    </row>
    <row r="16" customFormat="false" ht="15" hidden="false" customHeight="false" outlineLevel="0" collapsed="false">
      <c r="A16" s="5" t="s">
        <v>59</v>
      </c>
      <c r="B16" s="11" t="n">
        <f aca="false">IF(COUNT('Example Daily log'!$M$8:$M$307)=0,N(B5),INDEX('Example Daily log'!$M$8:$M$307,MATCH(9.99E+307,'Example Daily log'!$M$8:$M$307)))</f>
        <v>32439.54</v>
      </c>
      <c r="C16" s="7" t="s">
        <v>60</v>
      </c>
    </row>
    <row r="17" customFormat="false" ht="15" hidden="false" customHeight="false" outlineLevel="0" collapsed="false">
      <c r="A17" s="5" t="s">
        <v>61</v>
      </c>
      <c r="B17" s="12" t="n">
        <f aca="false">IF(N(B16)&lt;=0,"",MAX(0,1-B15/B16))</f>
        <v>0.0580892947310597</v>
      </c>
      <c r="C17" s="7" t="s">
        <v>62</v>
      </c>
    </row>
    <row r="18" customFormat="false" ht="15" hidden="false" customHeight="false" outlineLevel="0" collapsed="false">
      <c r="A18" s="5" t="s">
        <v>63</v>
      </c>
      <c r="B18" s="13" t="n">
        <f aca="false">IF(COUNT('Example Daily log'!$O$8:$O$307)=0,1,INDEX('Example Daily log'!$O$8:$O$307,MATCH(9.99E+307,'Example Daily log'!$O$8:$O$307)))</f>
        <v>1</v>
      </c>
      <c r="C18" s="7" t="s">
        <v>64</v>
      </c>
    </row>
    <row r="19" customFormat="false" ht="15" hidden="false" customHeight="false" outlineLevel="0" collapsed="false">
      <c r="A19" s="5" t="s">
        <v>65</v>
      </c>
      <c r="B19" s="11" t="n">
        <f aca="false">N(B15)*N(B6)*B18</f>
        <v>305.5515</v>
      </c>
      <c r="C19" s="7" t="s">
        <v>66</v>
      </c>
    </row>
    <row r="20" customFormat="false" ht="15" hidden="false" customHeight="false" outlineLevel="0" collapsed="false">
      <c r="A20" s="5" t="s">
        <v>67</v>
      </c>
      <c r="B20" s="11" t="n">
        <f aca="false">N(B15)*N(B7)</f>
        <v>916.6545</v>
      </c>
      <c r="C20" s="7" t="s">
        <v>68</v>
      </c>
    </row>
    <row r="21" customFormat="false" ht="15" hidden="false" customHeight="false" outlineLevel="0" collapsed="false">
      <c r="A21" s="5" t="s">
        <v>69</v>
      </c>
      <c r="B21" s="11" t="n">
        <f aca="false">N(B15)*N(B8)</f>
        <v>1833.309</v>
      </c>
      <c r="C21" s="7" t="s">
        <v>70</v>
      </c>
    </row>
    <row r="22" customFormat="false" ht="15" hidden="false" customHeight="false" outlineLevel="0" collapsed="false">
      <c r="A22" s="5" t="s">
        <v>71</v>
      </c>
      <c r="B22" s="11" t="n">
        <f aca="false">N(B15)*N(B9)</f>
        <v>1833.309</v>
      </c>
      <c r="C22" s="7" t="s">
        <v>72</v>
      </c>
    </row>
    <row r="23" customFormat="false" ht="15" hidden="false" customHeight="false" outlineLevel="0" collapsed="false">
      <c r="A23" s="5" t="s">
        <v>73</v>
      </c>
      <c r="B23" s="14" t="str">
        <f aca="false">IF(N(B5)&lt;=0,"Type your account size in B5",IF(N(B6)&lt;=0,"Type a risk % per trade in B6",IF(OR(N(B6)&gt;=1,N(B7)&gt;=1,N(B8)&gt;=1,N(B9)&gt;=1,N(B11)&gt;=1),"Type percentages as 1% (0.01), not 1",IF(AND(N(B9)&gt;0,N(B6)&gt;N(B9)),"Risk per trade is above the heat limit",IF(OR(N(B12)&lt;0,N(B12)&gt;1),"Size-cut factor should be between 0 and 1","OK")))))</f>
        <v>OK</v>
      </c>
      <c r="C23" s="7" t="s">
        <v>74</v>
      </c>
    </row>
    <row r="25" customFormat="false" ht="15" hidden="false" customHeight="false" outlineLevel="0" collapsed="false">
      <c r="A25" s="2" t="s">
        <v>75</v>
      </c>
    </row>
  </sheetData>
  <conditionalFormatting sqref="B23">
    <cfRule type="expression" priority="2" aboveAverage="0" equalAverage="0" bottom="0" percent="0" rank="0" text="" dxfId="0">
      <formula>AND(B23&lt;&gt;"",B23&lt;&gt;"OK")</formula>
    </cfRule>
    <cfRule type="cellIs" priority="3" operator="equal" aboveAverage="0" equalAverage="0" bottom="0" percent="0" rank="0" text="" dxfId="1">
      <formula>"OK"</formula>
    </cfRule>
  </conditionalFormatting>
  <dataValidations count="3">
    <dataValidation allowBlank="true" error="Type a percentage below 100%, for example 1%." errorStyle="stop" errorTitle="Percentage" operator="between" showDropDown="false" showErrorMessage="false" showInputMessage="false" sqref="B6:B9 B11" type="decimal">
      <formula1>0</formula1>
      <formula2>0.99</formula2>
    </dataValidation>
    <dataValidation allowBlank="true" error="Type a factor between 0 and 1 (0.5 = half size)." errorStyle="stop" operator="between" showDropDown="false" showErrorMessage="false" showInputMessage="false" sqref="B12" type="decimal">
      <formula1>0</formula1>
      <formula2>1</formula2>
    </dataValidation>
    <dataValidation allowBlank="true" error="Type a number above 0." errorStyle="stop" operator="greaterThan" showDropDown="false" showErrorMessage="false" showInputMessage="false" sqref="B5 B10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3" min="2" style="0" width="22"/>
    <col collapsed="false" customWidth="true" hidden="false" outlineLevel="0" max="4" min="4" style="0" width="18"/>
    <col collapsed="false" customWidth="true" hidden="false" outlineLevel="0" max="5" min="5" style="0" width="3"/>
    <col collapsed="false" customWidth="true" hidden="false" outlineLevel="0" max="6" min="6" style="0" width="13"/>
    <col collapsed="false" customWidth="true" hidden="false" outlineLevel="0" max="7" min="7" style="0" width="28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" t="s">
        <v>222</v>
      </c>
    </row>
    <row r="2" customFormat="false" ht="15" hidden="false" customHeight="false" outlineLevel="0" collapsed="false">
      <c r="A2" s="2" t="s">
        <v>77</v>
      </c>
    </row>
    <row r="4" customFormat="false" ht="15" hidden="false" customHeight="false" outlineLevel="0" collapsed="false">
      <c r="A4" s="4" t="s">
        <v>78</v>
      </c>
      <c r="B4" s="4" t="s">
        <v>55</v>
      </c>
    </row>
    <row r="5" customFormat="false" ht="28.35" hidden="false" customHeight="false" outlineLevel="0" collapsed="false">
      <c r="A5" s="5" t="s">
        <v>79</v>
      </c>
      <c r="B5" s="15" t="s">
        <v>223</v>
      </c>
      <c r="F5" s="4" t="s">
        <v>80</v>
      </c>
      <c r="G5" s="4" t="s">
        <v>81</v>
      </c>
      <c r="H5" s="4" t="s">
        <v>82</v>
      </c>
    </row>
    <row r="6" customFormat="false" ht="15" hidden="false" customHeight="false" outlineLevel="0" collapsed="false">
      <c r="A6" s="5" t="s">
        <v>83</v>
      </c>
      <c r="B6" s="44" t="s">
        <v>224</v>
      </c>
      <c r="F6" s="15" t="s">
        <v>84</v>
      </c>
      <c r="G6" s="15" t="s">
        <v>85</v>
      </c>
      <c r="H6" s="16" t="n">
        <v>50</v>
      </c>
    </row>
    <row r="7" customFormat="false" ht="15" hidden="false" customHeight="false" outlineLevel="0" collapsed="false">
      <c r="A7" s="5" t="s">
        <v>86</v>
      </c>
      <c r="B7" s="44" t="s">
        <v>225</v>
      </c>
      <c r="F7" s="15" t="s">
        <v>87</v>
      </c>
      <c r="G7" s="15" t="s">
        <v>88</v>
      </c>
      <c r="H7" s="16" t="n">
        <v>5</v>
      </c>
    </row>
    <row r="8" customFormat="false" ht="15" hidden="false" customHeight="false" outlineLevel="0" collapsed="false">
      <c r="A8" s="5" t="s">
        <v>89</v>
      </c>
      <c r="B8" s="16" t="n">
        <v>6800</v>
      </c>
      <c r="F8" s="15" t="s">
        <v>90</v>
      </c>
      <c r="G8" s="15" t="s">
        <v>91</v>
      </c>
      <c r="H8" s="16" t="n">
        <v>2</v>
      </c>
    </row>
    <row r="9" customFormat="false" ht="15" hidden="false" customHeight="false" outlineLevel="0" collapsed="false">
      <c r="A9" s="5" t="s">
        <v>92</v>
      </c>
      <c r="B9" s="16" t="n">
        <v>6780</v>
      </c>
      <c r="F9" s="15" t="s">
        <v>93</v>
      </c>
      <c r="G9" s="15" t="s">
        <v>94</v>
      </c>
      <c r="H9" s="16" t="n">
        <v>0.5</v>
      </c>
    </row>
    <row r="10" customFormat="false" ht="15" hidden="false" customHeight="false" outlineLevel="0" collapsed="false">
      <c r="A10" s="5" t="s">
        <v>95</v>
      </c>
      <c r="B10" s="44" t="s">
        <v>87</v>
      </c>
      <c r="F10" s="15" t="s">
        <v>96</v>
      </c>
      <c r="G10" s="15" t="s">
        <v>97</v>
      </c>
      <c r="H10" s="16" t="n">
        <v>5</v>
      </c>
    </row>
    <row r="11" customFormat="false" ht="15" hidden="false" customHeight="false" outlineLevel="0" collapsed="false">
      <c r="A11" s="5" t="s">
        <v>98</v>
      </c>
      <c r="B11" s="16"/>
      <c r="C11" s="2" t="s">
        <v>99</v>
      </c>
      <c r="F11" s="15"/>
      <c r="G11" s="15"/>
      <c r="H11" s="16"/>
    </row>
    <row r="12" customFormat="false" ht="15" hidden="false" customHeight="false" outlineLevel="0" collapsed="false">
      <c r="A12" s="5" t="s">
        <v>100</v>
      </c>
      <c r="B12" s="16"/>
      <c r="C12" s="2" t="s">
        <v>101</v>
      </c>
      <c r="F12" s="15"/>
      <c r="G12" s="15"/>
      <c r="H12" s="16"/>
    </row>
    <row r="13" customFormat="false" ht="15" hidden="false" customHeight="false" outlineLevel="0" collapsed="false">
      <c r="A13" s="5" t="s">
        <v>102</v>
      </c>
      <c r="B13" s="8"/>
      <c r="C13" s="2" t="s">
        <v>103</v>
      </c>
      <c r="F13" s="15"/>
      <c r="G13" s="15"/>
      <c r="H13" s="16"/>
    </row>
    <row r="14" customFormat="false" ht="15" hidden="false" customHeight="false" outlineLevel="0" collapsed="false">
      <c r="F14" s="15"/>
      <c r="G14" s="15"/>
      <c r="H14" s="16"/>
    </row>
    <row r="15" customFormat="false" ht="15" hidden="false" customHeight="false" outlineLevel="0" collapsed="false">
      <c r="A15" s="4" t="s">
        <v>104</v>
      </c>
      <c r="B15" s="4" t="s">
        <v>55</v>
      </c>
      <c r="F15" s="15"/>
      <c r="G15" s="15"/>
      <c r="H15" s="16"/>
    </row>
    <row r="16" customFormat="false" ht="15" hidden="false" customHeight="false" outlineLevel="0" collapsed="false">
      <c r="A16" s="5" t="s">
        <v>105</v>
      </c>
      <c r="B16" s="14" t="str">
        <f aca="false">IF(COUNT(B8:B9)&lt;2,"Type entry and stop prices",IF(AND(B7&lt;&gt;"Long",B7&lt;&gt;"Short"),"Pick Long or Short",IF(B8=B9,"Stop must differ from entry",IF(AND(B7="Long",B9&gt;B8),"Long: stop must be below entry",IF(AND(B7="Short",B9&lt;B8),"Short: stop must be above entry",IF(AND(B6="Futures",B11="",ISNA(MATCH(B10,$F$6:$F$15,0))),"Pick a futures contract or type a point value",IF(OR(B19="",N(B19)&lt;=0),"Set account size and risk % on the Rules tab","OK")))))))</f>
        <v>OK</v>
      </c>
      <c r="F16" s="2" t="s">
        <v>106</v>
      </c>
    </row>
    <row r="17" customFormat="false" ht="15" hidden="false" customHeight="false" outlineLevel="0" collapsed="false">
      <c r="A17" s="5" t="s">
        <v>57</v>
      </c>
      <c r="B17" s="11" t="n">
        <f aca="false">'Example Rules'!$B$15</f>
        <v>30555.15</v>
      </c>
    </row>
    <row r="18" customFormat="false" ht="15" hidden="false" customHeight="false" outlineLevel="0" collapsed="false">
      <c r="A18" s="5" t="s">
        <v>107</v>
      </c>
      <c r="B18" s="13" t="n">
        <f aca="false">'Example Rules'!$B$18</f>
        <v>1</v>
      </c>
    </row>
    <row r="19" customFormat="false" ht="15" hidden="false" customHeight="false" outlineLevel="0" collapsed="false">
      <c r="A19" s="5" t="s">
        <v>108</v>
      </c>
      <c r="B19" s="11" t="n">
        <f aca="false">IF(B13&lt;&gt;"",N(B17)*B13*B18,'Example Rules'!$B$19)</f>
        <v>305.5515</v>
      </c>
    </row>
    <row r="20" customFormat="false" ht="15" hidden="false" customHeight="false" outlineLevel="0" collapsed="false">
      <c r="A20" s="5" t="s">
        <v>109</v>
      </c>
      <c r="B20" s="17" t="n">
        <f aca="false">IF(N(B11)&gt;0,B11,IF(B6="Futures",IFERROR(INDEX($H$6:$H$15,MATCH(B10,$F$6:$F$15,0)),""),1))</f>
        <v>5</v>
      </c>
    </row>
    <row r="21" customFormat="false" ht="15" hidden="false" customHeight="false" outlineLevel="0" collapsed="false">
      <c r="A21" s="5" t="s">
        <v>110</v>
      </c>
      <c r="B21" s="17" t="n">
        <f aca="false">IF(B16&lt;&gt;"OK","",ABS(B8-B9))</f>
        <v>20</v>
      </c>
    </row>
    <row r="22" customFormat="false" ht="15" hidden="false" customHeight="false" outlineLevel="0" collapsed="false">
      <c r="A22" s="5" t="s">
        <v>111</v>
      </c>
      <c r="B22" s="11" t="n">
        <f aca="false">IF(B16&lt;&gt;"OK","",B21*B20)</f>
        <v>100</v>
      </c>
    </row>
    <row r="23" customFormat="false" ht="15" hidden="false" customHeight="false" outlineLevel="0" collapsed="false">
      <c r="A23" s="5" t="s">
        <v>112</v>
      </c>
      <c r="B23" s="18" t="n">
        <f aca="false">IF(B16&lt;&gt;"OK","",B19/B22)</f>
        <v>3.055515</v>
      </c>
    </row>
    <row r="24" customFormat="false" ht="15" hidden="false" customHeight="false" outlineLevel="0" collapsed="false">
      <c r="A24" s="5" t="s">
        <v>113</v>
      </c>
      <c r="B24" s="19" t="n">
        <f aca="false">IF(N(B12)&gt;0,B12,IF(B6="Forex",1000,1))</f>
        <v>1</v>
      </c>
    </row>
    <row r="25" customFormat="false" ht="15" hidden="false" customHeight="false" outlineLevel="0" collapsed="false">
      <c r="A25" s="5" t="s">
        <v>114</v>
      </c>
      <c r="B25" s="19" t="n">
        <f aca="false">IF(B16&lt;&gt;"OK","",ROUNDDOWN(B23/B24,0)*B24)</f>
        <v>3</v>
      </c>
    </row>
    <row r="26" customFormat="false" ht="15" hidden="false" customHeight="false" outlineLevel="0" collapsed="false">
      <c r="A26" s="5" t="s">
        <v>115</v>
      </c>
      <c r="B26" s="11" t="n">
        <f aca="false">IF(B16&lt;&gt;"OK","",B25*B22)</f>
        <v>300</v>
      </c>
    </row>
    <row r="27" customFormat="false" ht="15" hidden="false" customHeight="false" outlineLevel="0" collapsed="false">
      <c r="A27" s="5" t="s">
        <v>116</v>
      </c>
      <c r="B27" s="12" t="n">
        <f aca="false">IF(OR(B16&lt;&gt;"OK",N(B17)&lt;=0),"",B26/B17)</f>
        <v>0.00981831213396105</v>
      </c>
    </row>
    <row r="28" customFormat="false" ht="15" hidden="false" customHeight="false" outlineLevel="0" collapsed="false">
      <c r="A28" s="5" t="s">
        <v>117</v>
      </c>
      <c r="B28" s="11" t="n">
        <f aca="false">IF(B16&lt;&gt;"OK","",B25*B8*B20)</f>
        <v>102000</v>
      </c>
    </row>
    <row r="29" customFormat="false" ht="15" hidden="false" customHeight="false" outlineLevel="0" collapsed="false">
      <c r="A29" s="5" t="s">
        <v>118</v>
      </c>
      <c r="B29" s="20" t="n">
        <f aca="false">IF(OR(B16&lt;&gt;"OK",N(B17)&lt;=0),"",B28/B17)</f>
        <v>3.33822612554676</v>
      </c>
    </row>
    <row r="30" customFormat="false" ht="15" hidden="false" customHeight="false" outlineLevel="0" collapsed="false">
      <c r="A30" s="5" t="s">
        <v>119</v>
      </c>
      <c r="B30" s="11" t="n">
        <f aca="false">IF(B16&lt;&gt;"OK","",'Example Open positions'!$B$4+B26)</f>
        <v>839</v>
      </c>
      <c r="C30" s="2" t="s">
        <v>120</v>
      </c>
    </row>
    <row r="31" customFormat="false" ht="15" hidden="false" customHeight="false" outlineLevel="0" collapsed="false">
      <c r="A31" s="5" t="s">
        <v>121</v>
      </c>
      <c r="B31" s="12" t="n">
        <f aca="false">IF(OR(B16&lt;&gt;"OK",N(B17)&lt;=0),"",B30/B17)</f>
        <v>0.0274585462679777</v>
      </c>
    </row>
    <row r="32" customFormat="false" ht="15" hidden="false" customHeight="false" outlineLevel="0" collapsed="false">
      <c r="A32" s="5" t="s">
        <v>122</v>
      </c>
      <c r="B32" s="14" t="str">
        <f aca="false">IF(OR(B31="",N('Example Rules'!$B$9)=0),"",IF(B31&gt;'Example Rules'!$B$9,"OVER","OK"))</f>
        <v>OK</v>
      </c>
    </row>
    <row r="33" customFormat="false" ht="15" hidden="false" customHeight="false" outlineLevel="0" collapsed="false">
      <c r="A33" s="5" t="s">
        <v>123</v>
      </c>
      <c r="B33" s="14" t="str">
        <f aca="false">IF(N('Example Rules'!$B$10)=0,"",IF('Example Open positions'!$B$3+1&gt;'Example Rules'!$B$10,"OVER","OK"))</f>
        <v>OVER</v>
      </c>
      <c r="C33" s="2" t="s">
        <v>124</v>
      </c>
    </row>
    <row r="34" customFormat="false" ht="15" hidden="false" customHeight="false" outlineLevel="0" collapsed="false">
      <c r="A34" s="5" t="s">
        <v>125</v>
      </c>
      <c r="B34" s="14" t="str">
        <f aca="false">IF(B16&lt;&gt;"OK","",IF(B25=0,"Risk budget is smaller than the risk of one unit: size 0",""))</f>
        <v/>
      </c>
    </row>
    <row r="36" customFormat="false" ht="15" hidden="false" customHeight="false" outlineLevel="0" collapsed="false">
      <c r="A36" s="4" t="s">
        <v>126</v>
      </c>
      <c r="B36" s="4" t="s">
        <v>127</v>
      </c>
      <c r="C36" s="4" t="s">
        <v>128</v>
      </c>
      <c r="D36" s="4" t="s">
        <v>129</v>
      </c>
    </row>
    <row r="37" customFormat="false" ht="15" hidden="false" customHeight="false" outlineLevel="0" collapsed="false">
      <c r="A37" s="5" t="s">
        <v>130</v>
      </c>
      <c r="B37" s="21" t="n">
        <f aca="false">IF($B$16&lt;&gt;"OK","",$B$8+IF($B$7="Long",1,-1)*1*$B$21)</f>
        <v>6820</v>
      </c>
      <c r="C37" s="21" t="n">
        <f aca="false">IF($B$16&lt;&gt;"OK","",1*$B$21)</f>
        <v>20</v>
      </c>
      <c r="D37" s="22" t="n">
        <f aca="false">IF($B$16&lt;&gt;"OK","",$B$25*1*$B$21*$B$20)</f>
        <v>300</v>
      </c>
    </row>
    <row r="38" customFormat="false" ht="15" hidden="false" customHeight="false" outlineLevel="0" collapsed="false">
      <c r="A38" s="5" t="s">
        <v>131</v>
      </c>
      <c r="B38" s="21" t="n">
        <f aca="false">IF($B$16&lt;&gt;"OK","",$B$8+IF($B$7="Long",1,-1)*2*$B$21)</f>
        <v>6840</v>
      </c>
      <c r="C38" s="21" t="n">
        <f aca="false">IF($B$16&lt;&gt;"OK","",2*$B$21)</f>
        <v>40</v>
      </c>
      <c r="D38" s="22" t="n">
        <f aca="false">IF($B$16&lt;&gt;"OK","",$B$25*2*$B$21*$B$20)</f>
        <v>600</v>
      </c>
    </row>
    <row r="39" customFormat="false" ht="15" hidden="false" customHeight="false" outlineLevel="0" collapsed="false">
      <c r="A39" s="5" t="s">
        <v>132</v>
      </c>
      <c r="B39" s="21" t="n">
        <f aca="false">IF($B$16&lt;&gt;"OK","",$B$8+IF($B$7="Long",1,-1)*3*$B$21)</f>
        <v>6860</v>
      </c>
      <c r="C39" s="21" t="n">
        <f aca="false">IF($B$16&lt;&gt;"OK","",3*$B$21)</f>
        <v>60</v>
      </c>
      <c r="D39" s="22" t="n">
        <f aca="false">IF($B$16&lt;&gt;"OK","",$B$25*3*$B$21*$B$20)</f>
        <v>900</v>
      </c>
    </row>
    <row r="41" customFormat="false" ht="15" hidden="false" customHeight="false" outlineLevel="0" collapsed="false">
      <c r="A41" s="2" t="s">
        <v>133</v>
      </c>
    </row>
  </sheetData>
  <conditionalFormatting sqref="B16">
    <cfRule type="expression" priority="2" aboveAverage="0" equalAverage="0" bottom="0" percent="0" rank="0" text="" dxfId="0">
      <formula>AND(B16&lt;&gt;"",B16&lt;&gt;"OK")</formula>
    </cfRule>
    <cfRule type="cellIs" priority="3" operator="equal" aboveAverage="0" equalAverage="0" bottom="0" percent="0" rank="0" text="" dxfId="1">
      <formula>"OK"</formula>
    </cfRule>
  </conditionalFormatting>
  <conditionalFormatting sqref="B32:B33">
    <cfRule type="cellIs" priority="4" operator="equal" aboveAverage="0" equalAverage="0" bottom="0" percent="0" rank="0" text="" dxfId="0">
      <formula>"OVER"</formula>
    </cfRule>
    <cfRule type="cellIs" priority="5" operator="equal" aboveAverage="0" equalAverage="0" bottom="0" percent="0" rank="0" text="" dxfId="1">
      <formula>"OK"</formula>
    </cfRule>
  </conditionalFormatting>
  <dataValidations count="3">
    <dataValidation allowBlank="true" errorStyle="stop" operator="between" showDropDown="false" showErrorMessage="false" showInputMessage="false" sqref="B6" type="list">
      <formula1>"Stock,Forex,Futures"</formula1>
      <formula2>0</formula2>
    </dataValidation>
    <dataValidation allowBlank="true" errorStyle="stop" operator="between" showDropDown="false" showErrorMessage="false" showInputMessage="false" sqref="B7" type="list">
      <formula1>"Long,Short"</formula1>
      <formula2>0</formula2>
    </dataValidation>
    <dataValidation allowBlank="true" errorStyle="stop" operator="between" showDropDown="false" showErrorMessage="false" showInputMessage="false" sqref="B10" type="list">
      <formula1>$F$6:$F$15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X2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5" min="4" style="0" width="13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8" min="8" style="0" width="30"/>
    <col collapsed="false" customWidth="true" hidden="false" outlineLevel="0" max="9" min="9" style="0" width="14"/>
    <col collapsed="false" customWidth="true" hidden="false" outlineLevel="0" max="10" min="10" style="0" width="11"/>
    <col collapsed="false" customWidth="true" hidden="false" outlineLevel="0" max="11" min="11" style="0" width="24"/>
    <col collapsed="false" customWidth="true" hidden="false" outlineLevel="0" max="12" min="12" style="0" width="3"/>
    <col collapsed="false" customWidth="true" hidden="false" outlineLevel="0" max="13" min="13" style="0" width="13"/>
    <col collapsed="false" customWidth="true" hidden="false" outlineLevel="0" max="14" min="14" style="0" width="11"/>
    <col collapsed="false" customWidth="true" hidden="false" outlineLevel="0" max="15" min="15" style="0" width="8"/>
    <col collapsed="false" customWidth="true" hidden="false" outlineLevel="0" max="18" min="16" style="0" width="11"/>
    <col collapsed="false" customWidth="true" hidden="false" outlineLevel="0" max="20" min="19" style="0" width="10"/>
    <col collapsed="false" customWidth="true" hidden="false" outlineLevel="0" max="22" min="21" style="0" width="13"/>
    <col collapsed="false" customWidth="true" hidden="false" outlineLevel="0" max="23" min="23" style="0" width="11"/>
    <col collapsed="false" customWidth="true" hidden="false" outlineLevel="0" max="24" min="24" style="0" width="30"/>
  </cols>
  <sheetData>
    <row r="1" customFormat="false" ht="19.7" hidden="false" customHeight="false" outlineLevel="0" collapsed="false">
      <c r="A1" s="1" t="s">
        <v>226</v>
      </c>
    </row>
    <row r="3" customFormat="false" ht="15" hidden="false" customHeight="false" outlineLevel="0" collapsed="false">
      <c r="A3" s="5" t="s">
        <v>135</v>
      </c>
      <c r="B3" s="23" t="n">
        <f aca="false">COUNTIF(K9:K58,"OK")</f>
        <v>5</v>
      </c>
      <c r="C3" s="5" t="s">
        <v>136</v>
      </c>
      <c r="D3" s="23" t="n">
        <f aca="false">'Example Rules'!$B$10</f>
        <v>5</v>
      </c>
      <c r="E3" s="14" t="str">
        <f aca="false">IF(N(D3)=0,"",IF(B3&gt;D3,"OVER","OK"))</f>
        <v>OK</v>
      </c>
    </row>
    <row r="4" customFormat="false" ht="15" hidden="false" customHeight="false" outlineLevel="0" collapsed="false">
      <c r="A4" s="5" t="s">
        <v>137</v>
      </c>
      <c r="B4" s="11" t="n">
        <f aca="false">SUMIFS(I9:I58,K9:K58,"OK")</f>
        <v>539</v>
      </c>
      <c r="C4" s="5" t="s">
        <v>138</v>
      </c>
      <c r="D4" s="11" t="n">
        <f aca="false">'Example Rules'!$B$22</f>
        <v>1833.309</v>
      </c>
    </row>
    <row r="5" customFormat="false" ht="15" hidden="false" customHeight="false" outlineLevel="0" collapsed="false">
      <c r="A5" s="5" t="s">
        <v>139</v>
      </c>
      <c r="B5" s="12" t="n">
        <f aca="false">IF(N('Example Rules'!$B$15)&lt;=0,"",B4/'Example Rules'!$B$15)</f>
        <v>0.0176402341340167</v>
      </c>
      <c r="C5" s="5" t="s">
        <v>140</v>
      </c>
      <c r="D5" s="12" t="n">
        <f aca="false">'Example Rules'!$B$9</f>
        <v>0.06</v>
      </c>
      <c r="E5" s="14" t="str">
        <f aca="false">IF(OR(B5="",N(D5)=0),"",IF(B5&gt;D5,"OVER","OK"))</f>
        <v>OK</v>
      </c>
    </row>
    <row r="6" customFormat="false" ht="15" hidden="false" customHeight="false" outlineLevel="0" collapsed="false">
      <c r="A6" s="2" t="s">
        <v>141</v>
      </c>
      <c r="M6" s="2" t="s">
        <v>142</v>
      </c>
    </row>
    <row r="8" customFormat="false" ht="31.5" hidden="false" customHeight="true" outlineLevel="0" collapsed="false">
      <c r="A8" s="4" t="s">
        <v>143</v>
      </c>
      <c r="B8" s="4" t="s">
        <v>86</v>
      </c>
      <c r="C8" s="4" t="s">
        <v>144</v>
      </c>
      <c r="D8" s="4" t="s">
        <v>145</v>
      </c>
      <c r="E8" s="4" t="s">
        <v>146</v>
      </c>
      <c r="F8" s="4" t="s">
        <v>147</v>
      </c>
      <c r="G8" s="4" t="s">
        <v>148</v>
      </c>
      <c r="H8" s="4" t="s">
        <v>149</v>
      </c>
      <c r="I8" s="24" t="s">
        <v>150</v>
      </c>
      <c r="J8" s="24" t="s">
        <v>151</v>
      </c>
      <c r="K8" s="24" t="s">
        <v>152</v>
      </c>
      <c r="M8" s="4" t="s">
        <v>153</v>
      </c>
      <c r="N8" s="4" t="s">
        <v>143</v>
      </c>
      <c r="O8" s="4" t="s">
        <v>86</v>
      </c>
      <c r="P8" s="4" t="s">
        <v>145</v>
      </c>
      <c r="Q8" s="4" t="s">
        <v>154</v>
      </c>
      <c r="R8" s="4" t="s">
        <v>155</v>
      </c>
      <c r="S8" s="4" t="s">
        <v>147</v>
      </c>
      <c r="T8" s="4" t="s">
        <v>148</v>
      </c>
      <c r="U8" s="24" t="s">
        <v>156</v>
      </c>
      <c r="V8" s="24" t="s">
        <v>157</v>
      </c>
      <c r="W8" s="24" t="s">
        <v>158</v>
      </c>
      <c r="X8" s="24" t="s">
        <v>152</v>
      </c>
    </row>
    <row r="9" customFormat="false" ht="15" hidden="false" customHeight="false" outlineLevel="0" collapsed="false">
      <c r="A9" s="15" t="s">
        <v>227</v>
      </c>
      <c r="B9" s="44" t="s">
        <v>225</v>
      </c>
      <c r="C9" s="44" t="s">
        <v>228</v>
      </c>
      <c r="D9" s="16" t="n">
        <v>84.2</v>
      </c>
      <c r="E9" s="16" t="n">
        <v>81.9</v>
      </c>
      <c r="F9" s="25" t="n">
        <v>70</v>
      </c>
      <c r="G9" s="16"/>
      <c r="H9" s="15" t="s">
        <v>229</v>
      </c>
      <c r="I9" s="26" t="n">
        <f aca="false">IF(K9&lt;&gt;"OK","",MAX(0,IF(B9="Long",D9-E9,E9-D9))*F9*IF(G9="",1,G9))</f>
        <v>161</v>
      </c>
      <c r="J9" s="27" t="n">
        <f aca="false">IF(OR(K9&lt;&gt;"OK",N('Example Rules'!$B$15)&lt;=0),"",I9/'Example Rules'!$B$15)</f>
        <v>0.00526916084522576</v>
      </c>
      <c r="K9" s="28" t="str">
        <f aca="false">IF(COUNTA(A9:H9)=0,"",IF(AND(B9&lt;&gt;"Long",B9&lt;&gt;"Short"),"Pick Long or Short",IF(COUNT(D9,E9,F9)&lt;3,"Add entry, stop and size",IF(F9&lt;=0,"Size must be above 0",IF(AND(G9&lt;&gt;"",N(G9)&lt;=0),"Point value must be above 0","OK")))))</f>
        <v>OK</v>
      </c>
      <c r="M9" s="29" t="n">
        <v>46238</v>
      </c>
      <c r="N9" s="15" t="s">
        <v>230</v>
      </c>
      <c r="O9" s="44" t="s">
        <v>225</v>
      </c>
      <c r="P9" s="16" t="n">
        <v>40</v>
      </c>
      <c r="Q9" s="16" t="n">
        <v>38.8</v>
      </c>
      <c r="R9" s="16" t="n">
        <v>42.1</v>
      </c>
      <c r="S9" s="25" t="n">
        <v>250</v>
      </c>
      <c r="T9" s="16"/>
      <c r="U9" s="26" t="n">
        <f aca="false">IF(X9&lt;&gt;"OK","",ABS(P9-Q9)*S9*IF(T9="",1,T9))</f>
        <v>300.000000000001</v>
      </c>
      <c r="V9" s="26" t="n">
        <f aca="false">IF(X9&lt;&gt;"OK","",(R9-P9)*IF(O9="Long",1,-1)*S9*IF(T9="",1,T9))</f>
        <v>525</v>
      </c>
      <c r="W9" s="30" t="n">
        <f aca="false">IF(X9&lt;&gt;"OK","",V9/U9)</f>
        <v>1.75</v>
      </c>
      <c r="X9" s="28" t="str">
        <f aca="false">IF(COUNTA(M9:T9)=0,"",IF(AND(O9&lt;&gt;"Long",O9&lt;&gt;"Short"),"Pick Long or Short",IF(COUNT(P9,Q9,R9,S9)&lt;4,"Add entry, initial stop, exit and size",IF(S9&lt;=0,"Size must be above 0",IF(IF(O9="Long",Q9&gt;=P9,Q9&lt;=P9),"Initial stop must be on the losing side of entry",IF(AND(T9&lt;&gt;"",N(T9)&lt;=0),"Point value must be above 0","OK"))))))</f>
        <v>OK</v>
      </c>
    </row>
    <row r="10" customFormat="false" ht="15" hidden="false" customHeight="false" outlineLevel="0" collapsed="false">
      <c r="A10" s="15" t="s">
        <v>231</v>
      </c>
      <c r="B10" s="44" t="s">
        <v>232</v>
      </c>
      <c r="C10" s="44" t="s">
        <v>228</v>
      </c>
      <c r="D10" s="16" t="n">
        <v>142.6</v>
      </c>
      <c r="E10" s="16" t="n">
        <v>146.1</v>
      </c>
      <c r="F10" s="25" t="n">
        <v>40</v>
      </c>
      <c r="G10" s="16"/>
      <c r="H10" s="15" t="s">
        <v>229</v>
      </c>
      <c r="I10" s="26" t="n">
        <f aca="false">IF(K10&lt;&gt;"OK","",MAX(0,IF(B10="Long",D10-E10,E10-D10))*F10*IF(G10="",1,G10))</f>
        <v>140</v>
      </c>
      <c r="J10" s="27" t="n">
        <f aca="false">IF(OR(K10&lt;&gt;"OK",N('Example Rules'!$B$15)&lt;=0),"",I10/'Example Rules'!$B$15)</f>
        <v>0.00458187899584849</v>
      </c>
      <c r="K10" s="28" t="str">
        <f aca="false">IF(COUNTA(A10:H10)=0,"",IF(AND(B10&lt;&gt;"Long",B10&lt;&gt;"Short"),"Pick Long or Short",IF(COUNT(D10,E10,F10)&lt;3,"Add entry, stop and size",IF(F10&lt;=0,"Size must be above 0",IF(AND(G10&lt;&gt;"",N(G10)&lt;=0),"Point value must be above 0","OK")))))</f>
        <v>OK</v>
      </c>
      <c r="M10" s="29" t="n">
        <v>46240</v>
      </c>
      <c r="N10" s="15" t="s">
        <v>233</v>
      </c>
      <c r="O10" s="44" t="s">
        <v>232</v>
      </c>
      <c r="P10" s="16" t="n">
        <v>95.5</v>
      </c>
      <c r="Q10" s="16" t="n">
        <v>97.4</v>
      </c>
      <c r="R10" s="16" t="n">
        <v>97.4</v>
      </c>
      <c r="S10" s="25" t="n">
        <v>150</v>
      </c>
      <c r="T10" s="16"/>
      <c r="U10" s="26" t="n">
        <f aca="false">IF(X10&lt;&gt;"OK","",ABS(P10-Q10)*S10*IF(T10="",1,T10))</f>
        <v>285.000000000001</v>
      </c>
      <c r="V10" s="26" t="n">
        <f aca="false">IF(X10&lt;&gt;"OK","",(R10-P10)*IF(O10="Long",1,-1)*S10*IF(T10="",1,T10))</f>
        <v>-285.000000000001</v>
      </c>
      <c r="W10" s="30" t="n">
        <f aca="false">IF(X10&lt;&gt;"OK","",V10/U10)</f>
        <v>-1</v>
      </c>
      <c r="X10" s="28" t="str">
        <f aca="false">IF(COUNTA(M10:T10)=0,"",IF(AND(O10&lt;&gt;"Long",O10&lt;&gt;"Short"),"Pick Long or Short",IF(COUNT(P10,Q10,R10,S10)&lt;4,"Add entry, initial stop, exit and size",IF(S10&lt;=0,"Size must be above 0",IF(IF(O10="Long",Q10&gt;=P10,Q10&lt;=P10),"Initial stop must be on the losing side of entry",IF(AND(T10&lt;&gt;"",N(T10)&lt;=0),"Point value must be above 0","OK"))))))</f>
        <v>OK</v>
      </c>
    </row>
    <row r="11" customFormat="false" ht="15" hidden="false" customHeight="false" outlineLevel="0" collapsed="false">
      <c r="A11" s="15" t="s">
        <v>234</v>
      </c>
      <c r="B11" s="44" t="s">
        <v>225</v>
      </c>
      <c r="C11" s="44" t="s">
        <v>235</v>
      </c>
      <c r="D11" s="16" t="n">
        <v>1.085</v>
      </c>
      <c r="E11" s="16" t="n">
        <v>1.079</v>
      </c>
      <c r="F11" s="25" t="n">
        <v>23000</v>
      </c>
      <c r="G11" s="16"/>
      <c r="H11" s="15" t="s">
        <v>236</v>
      </c>
      <c r="I11" s="26" t="n">
        <f aca="false">IF(K11&lt;&gt;"OK","",MAX(0,IF(B11="Long",D11-E11,E11-D11))*F11*IF(G11="",1,G11))</f>
        <v>138</v>
      </c>
      <c r="J11" s="27" t="n">
        <f aca="false">IF(OR(K11&lt;&gt;"OK",N('Example Rules'!$B$15)&lt;=0),"",I11/'Example Rules'!$B$15)</f>
        <v>0.00451642358162209</v>
      </c>
      <c r="K11" s="28" t="str">
        <f aca="false">IF(COUNTA(A11:H11)=0,"",IF(AND(B11&lt;&gt;"Long",B11&lt;&gt;"Short"),"Pick Long or Short",IF(COUNT(D11,E11,F11)&lt;3,"Add entry, stop and size",IF(F11&lt;=0,"Size must be above 0",IF(AND(G11&lt;&gt;"",N(G11)&lt;=0),"Point value must be above 0","OK")))))</f>
        <v>OK</v>
      </c>
      <c r="M11" s="29" t="n">
        <v>46245</v>
      </c>
      <c r="N11" s="15" t="s">
        <v>87</v>
      </c>
      <c r="O11" s="44" t="s">
        <v>225</v>
      </c>
      <c r="P11" s="16" t="n">
        <v>6610</v>
      </c>
      <c r="Q11" s="16" t="n">
        <v>6590</v>
      </c>
      <c r="R11" s="16" t="n">
        <v>6652</v>
      </c>
      <c r="S11" s="25" t="n">
        <v>3</v>
      </c>
      <c r="T11" s="16" t="n">
        <v>5</v>
      </c>
      <c r="U11" s="26" t="n">
        <f aca="false">IF(X11&lt;&gt;"OK","",ABS(P11-Q11)*S11*IF(T11="",1,T11))</f>
        <v>300</v>
      </c>
      <c r="V11" s="26" t="n">
        <f aca="false">IF(X11&lt;&gt;"OK","",(R11-P11)*IF(O11="Long",1,-1)*S11*IF(T11="",1,T11))</f>
        <v>630</v>
      </c>
      <c r="W11" s="30" t="n">
        <f aca="false">IF(X11&lt;&gt;"OK","",V11/U11)</f>
        <v>2.1</v>
      </c>
      <c r="X11" s="28" t="str">
        <f aca="false">IF(COUNTA(M11:T11)=0,"",IF(AND(O11&lt;&gt;"Long",O11&lt;&gt;"Short"),"Pick Long or Short",IF(COUNT(P11,Q11,R11,S11)&lt;4,"Add entry, initial stop, exit and size",IF(S11&lt;=0,"Size must be above 0",IF(IF(O11="Long",Q11&gt;=P11,Q11&lt;=P11),"Initial stop must be on the losing side of entry",IF(AND(T11&lt;&gt;"",N(T11)&lt;=0),"Point value must be above 0","OK"))))))</f>
        <v>OK</v>
      </c>
    </row>
    <row r="12" customFormat="false" ht="15" hidden="false" customHeight="false" outlineLevel="0" collapsed="false">
      <c r="A12" s="15" t="s">
        <v>87</v>
      </c>
      <c r="B12" s="44" t="s">
        <v>225</v>
      </c>
      <c r="C12" s="44" t="s">
        <v>224</v>
      </c>
      <c r="D12" s="16" t="n">
        <v>6800</v>
      </c>
      <c r="E12" s="16" t="n">
        <v>6780</v>
      </c>
      <c r="F12" s="25" t="n">
        <v>1</v>
      </c>
      <c r="G12" s="16" t="n">
        <v>5</v>
      </c>
      <c r="H12" s="15" t="s">
        <v>237</v>
      </c>
      <c r="I12" s="26" t="n">
        <f aca="false">IF(K12&lt;&gt;"OK","",MAX(0,IF(B12="Long",D12-E12,E12-D12))*F12*IF(G12="",1,G12))</f>
        <v>100</v>
      </c>
      <c r="J12" s="27" t="n">
        <f aca="false">IF(OR(K12&lt;&gt;"OK",N('Example Rules'!$B$15)&lt;=0),"",I12/'Example Rules'!$B$15)</f>
        <v>0.00327277071132035</v>
      </c>
      <c r="K12" s="28" t="str">
        <f aca="false">IF(COUNTA(A12:H12)=0,"",IF(AND(B12&lt;&gt;"Long",B12&lt;&gt;"Short"),"Pick Long or Short",IF(COUNT(D12,E12,F12)&lt;3,"Add entry, stop and size",IF(F12&lt;=0,"Size must be above 0",IF(AND(G12&lt;&gt;"",N(G12)&lt;=0),"Point value must be above 0","OK")))))</f>
        <v>OK</v>
      </c>
      <c r="M12" s="29" t="n">
        <v>46247</v>
      </c>
      <c r="N12" s="15" t="s">
        <v>234</v>
      </c>
      <c r="O12" s="44" t="s">
        <v>232</v>
      </c>
      <c r="P12" s="16" t="n">
        <v>1.092</v>
      </c>
      <c r="Q12" s="16" t="n">
        <v>1.097</v>
      </c>
      <c r="R12" s="16" t="n">
        <v>1.0855</v>
      </c>
      <c r="S12" s="25" t="n">
        <v>60000</v>
      </c>
      <c r="T12" s="16"/>
      <c r="U12" s="26" t="n">
        <f aca="false">IF(X12&lt;&gt;"OK","",ABS(P12-Q12)*S12*IF(T12="",1,T12))</f>
        <v>299.999999999994</v>
      </c>
      <c r="V12" s="26" t="n">
        <f aca="false">IF(X12&lt;&gt;"OK","",(R12-P12)*IF(O12="Long",1,-1)*S12*IF(T12="",1,T12))</f>
        <v>390.00000000001</v>
      </c>
      <c r="W12" s="30" t="n">
        <f aca="false">IF(X12&lt;&gt;"OK","",V12/U12)</f>
        <v>1.30000000000006</v>
      </c>
      <c r="X12" s="28" t="str">
        <f aca="false">IF(COUNTA(M12:T12)=0,"",IF(AND(O12&lt;&gt;"Long",O12&lt;&gt;"Short"),"Pick Long or Short",IF(COUNT(P12,Q12,R12,S12)&lt;4,"Add entry, initial stop, exit and size",IF(S12&lt;=0,"Size must be above 0",IF(IF(O12="Long",Q12&gt;=P12,Q12&lt;=P12),"Initial stop must be on the losing side of entry",IF(AND(T12&lt;&gt;"",N(T12)&lt;=0),"Point value must be above 0","OK"))))))</f>
        <v>OK</v>
      </c>
    </row>
    <row r="13" customFormat="false" ht="15" hidden="false" customHeight="false" outlineLevel="0" collapsed="false">
      <c r="A13" s="15" t="s">
        <v>238</v>
      </c>
      <c r="B13" s="44" t="s">
        <v>225</v>
      </c>
      <c r="C13" s="44" t="s">
        <v>228</v>
      </c>
      <c r="D13" s="16" t="n">
        <v>51.1</v>
      </c>
      <c r="E13" s="16" t="n">
        <v>51.4</v>
      </c>
      <c r="F13" s="25" t="n">
        <v>120</v>
      </c>
      <c r="G13" s="16"/>
      <c r="H13" s="15" t="s">
        <v>239</v>
      </c>
      <c r="I13" s="26" t="n">
        <f aca="false">IF(K13&lt;&gt;"OK","",MAX(0,IF(B13="Long",D13-E13,E13-D13))*F13*IF(G13="",1,G13))</f>
        <v>0</v>
      </c>
      <c r="J13" s="27" t="n">
        <f aca="false">IF(OR(K13&lt;&gt;"OK",N('Example Rules'!$B$15)&lt;=0),"",I13/'Example Rules'!$B$15)</f>
        <v>0</v>
      </c>
      <c r="K13" s="28" t="str">
        <f aca="false">IF(COUNTA(A13:H13)=0,"",IF(AND(B13&lt;&gt;"Long",B13&lt;&gt;"Short"),"Pick Long or Short",IF(COUNT(D13,E13,F13)&lt;3,"Add entry, stop and size",IF(F13&lt;=0,"Size must be above 0",IF(AND(G13&lt;&gt;"",N(G13)&lt;=0),"Point value must be above 0","OK")))))</f>
        <v>OK</v>
      </c>
      <c r="M13" s="29" t="n">
        <v>46253</v>
      </c>
      <c r="N13" s="15" t="s">
        <v>240</v>
      </c>
      <c r="O13" s="44" t="s">
        <v>225</v>
      </c>
      <c r="P13" s="16" t="n">
        <v>22.4</v>
      </c>
      <c r="Q13" s="16" t="n">
        <v>21.7</v>
      </c>
      <c r="R13" s="16" t="n">
        <v>21.7</v>
      </c>
      <c r="S13" s="25" t="n">
        <v>420</v>
      </c>
      <c r="T13" s="16"/>
      <c r="U13" s="26" t="n">
        <f aca="false">IF(X13&lt;&gt;"OK","",ABS(P13-Q13)*S13*IF(T13="",1,T13))</f>
        <v>294</v>
      </c>
      <c r="V13" s="26" t="n">
        <f aca="false">IF(X13&lt;&gt;"OK","",(R13-P13)*IF(O13="Long",1,-1)*S13*IF(T13="",1,T13))</f>
        <v>-294</v>
      </c>
      <c r="W13" s="30" t="n">
        <f aca="false">IF(X13&lt;&gt;"OK","",V13/U13)</f>
        <v>-1</v>
      </c>
      <c r="X13" s="28" t="str">
        <f aca="false">IF(COUNTA(M13:T13)=0,"",IF(AND(O13&lt;&gt;"Long",O13&lt;&gt;"Short"),"Pick Long or Short",IF(COUNT(P13,Q13,R13,S13)&lt;4,"Add entry, initial stop, exit and size",IF(S13&lt;=0,"Size must be above 0",IF(IF(O13="Long",Q13&gt;=P13,Q13&lt;=P13),"Initial stop must be on the losing side of entry",IF(AND(T13&lt;&gt;"",N(T13)&lt;=0),"Point value must be above 0","OK"))))))</f>
        <v>OK</v>
      </c>
    </row>
    <row r="14" customFormat="false" ht="15" hidden="false" customHeight="false" outlineLevel="0" collapsed="false">
      <c r="A14" s="15"/>
      <c r="B14" s="44"/>
      <c r="C14" s="44"/>
      <c r="D14" s="16"/>
      <c r="E14" s="16"/>
      <c r="F14" s="25"/>
      <c r="G14" s="16"/>
      <c r="H14" s="15"/>
      <c r="I14" s="26" t="str">
        <f aca="false">IF(K14&lt;&gt;"OK","",MAX(0,IF(B14="Long",D14-E14,E14-D14))*F14*IF(G14="",1,G14))</f>
        <v/>
      </c>
      <c r="J14" s="27" t="str">
        <f aca="false">IF(OR(K14&lt;&gt;"OK",N('Example Rules'!$B$15)&lt;=0),"",I14/'Example Rules'!$B$15)</f>
        <v/>
      </c>
      <c r="K14" s="28" t="str">
        <f aca="false">IF(COUNTA(A14:H14)=0,"",IF(AND(B14&lt;&gt;"Long",B14&lt;&gt;"Short"),"Pick Long or Short",IF(COUNT(D14,E14,F14)&lt;3,"Add entry, stop and size",IF(F14&lt;=0,"Size must be above 0",IF(AND(G14&lt;&gt;"",N(G14)&lt;=0),"Point value must be above 0","OK")))))</f>
        <v/>
      </c>
      <c r="M14" s="29" t="n">
        <v>46259</v>
      </c>
      <c r="N14" s="15" t="s">
        <v>230</v>
      </c>
      <c r="O14" s="44" t="s">
        <v>225</v>
      </c>
      <c r="P14" s="16" t="n">
        <v>43</v>
      </c>
      <c r="Q14" s="16" t="n">
        <v>41.6</v>
      </c>
      <c r="R14" s="16" t="n">
        <v>46.3</v>
      </c>
      <c r="S14" s="25" t="n">
        <v>210</v>
      </c>
      <c r="T14" s="16"/>
      <c r="U14" s="26" t="n">
        <f aca="false">IF(X14&lt;&gt;"OK","",ABS(P14-Q14)*S14*IF(T14="",1,T14))</f>
        <v>294</v>
      </c>
      <c r="V14" s="26" t="n">
        <f aca="false">IF(X14&lt;&gt;"OK","",(R14-P14)*IF(O14="Long",1,-1)*S14*IF(T14="",1,T14))</f>
        <v>692.999999999999</v>
      </c>
      <c r="W14" s="30" t="n">
        <f aca="false">IF(X14&lt;&gt;"OK","",V14/U14)</f>
        <v>2.35714285714286</v>
      </c>
      <c r="X14" s="28" t="str">
        <f aca="false">IF(COUNTA(M14:T14)=0,"",IF(AND(O14&lt;&gt;"Long",O14&lt;&gt;"Short"),"Pick Long or Short",IF(COUNT(P14,Q14,R14,S14)&lt;4,"Add entry, initial stop, exit and size",IF(S14&lt;=0,"Size must be above 0",IF(IF(O14="Long",Q14&gt;=P14,Q14&lt;=P14),"Initial stop must be on the losing side of entry",IF(AND(T14&lt;&gt;"",N(T14)&lt;=0),"Point value must be above 0","OK"))))))</f>
        <v>OK</v>
      </c>
    </row>
    <row r="15" customFormat="false" ht="15" hidden="false" customHeight="false" outlineLevel="0" collapsed="false">
      <c r="A15" s="15"/>
      <c r="B15" s="44"/>
      <c r="C15" s="44"/>
      <c r="D15" s="16"/>
      <c r="E15" s="16"/>
      <c r="F15" s="25"/>
      <c r="G15" s="16"/>
      <c r="H15" s="15"/>
      <c r="I15" s="26" t="str">
        <f aca="false">IF(K15&lt;&gt;"OK","",MAX(0,IF(B15="Long",D15-E15,E15-D15))*F15*IF(G15="",1,G15))</f>
        <v/>
      </c>
      <c r="J15" s="27" t="str">
        <f aca="false">IF(OR(K15&lt;&gt;"OK",N('Example Rules'!$B$15)&lt;=0),"",I15/'Example Rules'!$B$15)</f>
        <v/>
      </c>
      <c r="K15" s="28" t="str">
        <f aca="false">IF(COUNTA(A15:H15)=0,"",IF(AND(B15&lt;&gt;"Long",B15&lt;&gt;"Short"),"Pick Long or Short",IF(COUNT(D15,E15,F15)&lt;3,"Add entry, stop and size",IF(F15&lt;=0,"Size must be above 0",IF(AND(G15&lt;&gt;"",N(G15)&lt;=0),"Point value must be above 0","OK")))))</f>
        <v/>
      </c>
      <c r="M15" s="29" t="n">
        <v>46262</v>
      </c>
      <c r="N15" s="15" t="s">
        <v>87</v>
      </c>
      <c r="O15" s="44" t="s">
        <v>232</v>
      </c>
      <c r="P15" s="16" t="n">
        <v>6702</v>
      </c>
      <c r="Q15" s="16" t="n">
        <v>6720</v>
      </c>
      <c r="R15" s="16" t="n">
        <v>6720</v>
      </c>
      <c r="S15" s="25" t="n">
        <v>3</v>
      </c>
      <c r="T15" s="16" t="n">
        <v>5</v>
      </c>
      <c r="U15" s="26" t="n">
        <f aca="false">IF(X15&lt;&gt;"OK","",ABS(P15-Q15)*S15*IF(T15="",1,T15))</f>
        <v>270</v>
      </c>
      <c r="V15" s="26" t="n">
        <f aca="false">IF(X15&lt;&gt;"OK","",(R15-P15)*IF(O15="Long",1,-1)*S15*IF(T15="",1,T15))</f>
        <v>-270</v>
      </c>
      <c r="W15" s="30" t="n">
        <f aca="false">IF(X15&lt;&gt;"OK","",V15/U15)</f>
        <v>-1</v>
      </c>
      <c r="X15" s="28" t="str">
        <f aca="false">IF(COUNTA(M15:T15)=0,"",IF(AND(O15&lt;&gt;"Long",O15&lt;&gt;"Short"),"Pick Long or Short",IF(COUNT(P15,Q15,R15,S15)&lt;4,"Add entry, initial stop, exit and size",IF(S15&lt;=0,"Size must be above 0",IF(IF(O15="Long",Q15&gt;=P15,Q15&lt;=P15),"Initial stop must be on the losing side of entry",IF(AND(T15&lt;&gt;"",N(T15)&lt;=0),"Point value must be above 0","OK"))))))</f>
        <v>OK</v>
      </c>
    </row>
    <row r="16" customFormat="false" ht="15" hidden="false" customHeight="false" outlineLevel="0" collapsed="false">
      <c r="A16" s="15"/>
      <c r="B16" s="44"/>
      <c r="C16" s="44"/>
      <c r="D16" s="16"/>
      <c r="E16" s="16"/>
      <c r="F16" s="25"/>
      <c r="G16" s="16"/>
      <c r="H16" s="15"/>
      <c r="I16" s="26" t="str">
        <f aca="false">IF(K16&lt;&gt;"OK","",MAX(0,IF(B16="Long",D16-E16,E16-D16))*F16*IF(G16="",1,G16))</f>
        <v/>
      </c>
      <c r="J16" s="27" t="str">
        <f aca="false">IF(OR(K16&lt;&gt;"OK",N('Example Rules'!$B$15)&lt;=0),"",I16/'Example Rules'!$B$15)</f>
        <v/>
      </c>
      <c r="K16" s="28" t="str">
        <f aca="false">IF(COUNTA(A16:H16)=0,"",IF(AND(B16&lt;&gt;"Long",B16&lt;&gt;"Short"),"Pick Long or Short",IF(COUNT(D16,E16,F16)&lt;3,"Add entry, stop and size",IF(F16&lt;=0,"Size must be above 0",IF(AND(G16&lt;&gt;"",N(G16)&lt;=0),"Point value must be above 0","OK")))))</f>
        <v/>
      </c>
      <c r="M16" s="29" t="n">
        <v>46267</v>
      </c>
      <c r="N16" s="15" t="s">
        <v>241</v>
      </c>
      <c r="O16" s="44" t="s">
        <v>225</v>
      </c>
      <c r="P16" s="16" t="n">
        <v>118</v>
      </c>
      <c r="Q16" s="16" t="n">
        <v>115</v>
      </c>
      <c r="R16" s="16" t="n">
        <v>121.1</v>
      </c>
      <c r="S16" s="25" t="n">
        <v>100</v>
      </c>
      <c r="T16" s="16"/>
      <c r="U16" s="26" t="n">
        <f aca="false">IF(X16&lt;&gt;"OK","",ABS(P16-Q16)*S16*IF(T16="",1,T16))</f>
        <v>300</v>
      </c>
      <c r="V16" s="26" t="n">
        <f aca="false">IF(X16&lt;&gt;"OK","",(R16-P16)*IF(O16="Long",1,-1)*S16*IF(T16="",1,T16))</f>
        <v>309.999999999999</v>
      </c>
      <c r="W16" s="30" t="n">
        <f aca="false">IF(X16&lt;&gt;"OK","",V16/U16)</f>
        <v>1.03333333333333</v>
      </c>
      <c r="X16" s="28" t="str">
        <f aca="false">IF(COUNTA(M16:T16)=0,"",IF(AND(O16&lt;&gt;"Long",O16&lt;&gt;"Short"),"Pick Long or Short",IF(COUNT(P16,Q16,R16,S16)&lt;4,"Add entry, initial stop, exit and size",IF(S16&lt;=0,"Size must be above 0",IF(IF(O16="Long",Q16&gt;=P16,Q16&lt;=P16),"Initial stop must be on the losing side of entry",IF(AND(T16&lt;&gt;"",N(T16)&lt;=0),"Point value must be above 0","OK"))))))</f>
        <v>OK</v>
      </c>
    </row>
    <row r="17" customFormat="false" ht="15" hidden="false" customHeight="false" outlineLevel="0" collapsed="false">
      <c r="A17" s="15"/>
      <c r="B17" s="44"/>
      <c r="C17" s="44"/>
      <c r="D17" s="16"/>
      <c r="E17" s="16"/>
      <c r="F17" s="25"/>
      <c r="G17" s="16"/>
      <c r="H17" s="15"/>
      <c r="I17" s="26" t="str">
        <f aca="false">IF(K17&lt;&gt;"OK","",MAX(0,IF(B17="Long",D17-E17,E17-D17))*F17*IF(G17="",1,G17))</f>
        <v/>
      </c>
      <c r="J17" s="27" t="str">
        <f aca="false">IF(OR(K17&lt;&gt;"OK",N('Example Rules'!$B$15)&lt;=0),"",I17/'Example Rules'!$B$15)</f>
        <v/>
      </c>
      <c r="K17" s="28" t="str">
        <f aca="false">IF(COUNTA(A17:H17)=0,"",IF(AND(B17&lt;&gt;"Long",B17&lt;&gt;"Short"),"Pick Long or Short",IF(COUNT(D17,E17,F17)&lt;3,"Add entry, stop and size",IF(F17&lt;=0,"Size must be above 0",IF(AND(G17&lt;&gt;"",N(G17)&lt;=0),"Point value must be above 0","OK")))))</f>
        <v/>
      </c>
      <c r="M17" s="29" t="n">
        <v>46274</v>
      </c>
      <c r="N17" s="15" t="s">
        <v>233</v>
      </c>
      <c r="O17" s="44" t="s">
        <v>232</v>
      </c>
      <c r="P17" s="16" t="n">
        <v>99.2</v>
      </c>
      <c r="Q17" s="16" t="n">
        <v>101.2</v>
      </c>
      <c r="R17" s="16" t="n">
        <v>101.9</v>
      </c>
      <c r="S17" s="25" t="n">
        <v>150</v>
      </c>
      <c r="T17" s="16"/>
      <c r="U17" s="26" t="n">
        <f aca="false">IF(X17&lt;&gt;"OK","",ABS(P17-Q17)*S17*IF(T17="",1,T17))</f>
        <v>300</v>
      </c>
      <c r="V17" s="26" t="n">
        <f aca="false">IF(X17&lt;&gt;"OK","",(R17-P17)*IF(O17="Long",1,-1)*S17*IF(T17="",1,T17))</f>
        <v>-405</v>
      </c>
      <c r="W17" s="30" t="n">
        <f aca="false">IF(X17&lt;&gt;"OK","",V17/U17)</f>
        <v>-1.35</v>
      </c>
      <c r="X17" s="28" t="str">
        <f aca="false">IF(COUNTA(M17:T17)=0,"",IF(AND(O17&lt;&gt;"Long",O17&lt;&gt;"Short"),"Pick Long or Short",IF(COUNT(P17,Q17,R17,S17)&lt;4,"Add entry, initial stop, exit and size",IF(S17&lt;=0,"Size must be above 0",IF(IF(O17="Long",Q17&gt;=P17,Q17&lt;=P17),"Initial stop must be on the losing side of entry",IF(AND(T17&lt;&gt;"",N(T17)&lt;=0),"Point value must be above 0","OK"))))))</f>
        <v>OK</v>
      </c>
    </row>
    <row r="18" customFormat="false" ht="15" hidden="false" customHeight="false" outlineLevel="0" collapsed="false">
      <c r="A18" s="15"/>
      <c r="B18" s="44"/>
      <c r="C18" s="44"/>
      <c r="D18" s="16"/>
      <c r="E18" s="16"/>
      <c r="F18" s="25"/>
      <c r="G18" s="16"/>
      <c r="H18" s="15"/>
      <c r="I18" s="26" t="str">
        <f aca="false">IF(K18&lt;&gt;"OK","",MAX(0,IF(B18="Long",D18-E18,E18-D18))*F18*IF(G18="",1,G18))</f>
        <v/>
      </c>
      <c r="J18" s="27" t="str">
        <f aca="false">IF(OR(K18&lt;&gt;"OK",N('Example Rules'!$B$15)&lt;=0),"",I18/'Example Rules'!$B$15)</f>
        <v/>
      </c>
      <c r="K18" s="28" t="str">
        <f aca="false">IF(COUNTA(A18:H18)=0,"",IF(AND(B18&lt;&gt;"Long",B18&lt;&gt;"Short"),"Pick Long or Short",IF(COUNT(D18,E18,F18)&lt;3,"Add entry, stop and size",IF(F18&lt;=0,"Size must be above 0",IF(AND(G18&lt;&gt;"",N(G18)&lt;=0),"Point value must be above 0","OK")))))</f>
        <v/>
      </c>
      <c r="M18" s="29" t="n">
        <v>46275</v>
      </c>
      <c r="N18" s="15" t="s">
        <v>87</v>
      </c>
      <c r="O18" s="44" t="s">
        <v>225</v>
      </c>
      <c r="P18" s="16" t="n">
        <v>6655</v>
      </c>
      <c r="Q18" s="16" t="n">
        <v>6635</v>
      </c>
      <c r="R18" s="16" t="n">
        <v>6635</v>
      </c>
      <c r="S18" s="25" t="n">
        <v>3</v>
      </c>
      <c r="T18" s="16" t="n">
        <v>5</v>
      </c>
      <c r="U18" s="26" t="n">
        <f aca="false">IF(X18&lt;&gt;"OK","",ABS(P18-Q18)*S18*IF(T18="",1,T18))</f>
        <v>300</v>
      </c>
      <c r="V18" s="26" t="n">
        <f aca="false">IF(X18&lt;&gt;"OK","",(R18-P18)*IF(O18="Long",1,-1)*S18*IF(T18="",1,T18))</f>
        <v>-300</v>
      </c>
      <c r="W18" s="30" t="n">
        <f aca="false">IF(X18&lt;&gt;"OK","",V18/U18)</f>
        <v>-1</v>
      </c>
      <c r="X18" s="28" t="str">
        <f aca="false">IF(COUNTA(M18:T18)=0,"",IF(AND(O18&lt;&gt;"Long",O18&lt;&gt;"Short"),"Pick Long or Short",IF(COUNT(P18,Q18,R18,S18)&lt;4,"Add entry, initial stop, exit and size",IF(S18&lt;=0,"Size must be above 0",IF(IF(O18="Long",Q18&gt;=P18,Q18&lt;=P18),"Initial stop must be on the losing side of entry",IF(AND(T18&lt;&gt;"",N(T18)&lt;=0),"Point value must be above 0","OK"))))))</f>
        <v>OK</v>
      </c>
    </row>
    <row r="19" customFormat="false" ht="15" hidden="false" customHeight="false" outlineLevel="0" collapsed="false">
      <c r="A19" s="15"/>
      <c r="B19" s="44"/>
      <c r="C19" s="44"/>
      <c r="D19" s="16"/>
      <c r="E19" s="16"/>
      <c r="F19" s="25"/>
      <c r="G19" s="16"/>
      <c r="H19" s="15"/>
      <c r="I19" s="26" t="str">
        <f aca="false">IF(K19&lt;&gt;"OK","",MAX(0,IF(B19="Long",D19-E19,E19-D19))*F19*IF(G19="",1,G19))</f>
        <v/>
      </c>
      <c r="J19" s="27" t="str">
        <f aca="false">IF(OR(K19&lt;&gt;"OK",N('Example Rules'!$B$15)&lt;=0),"",I19/'Example Rules'!$B$15)</f>
        <v/>
      </c>
      <c r="K19" s="28" t="str">
        <f aca="false">IF(COUNTA(A19:H19)=0,"",IF(AND(B19&lt;&gt;"Long",B19&lt;&gt;"Short"),"Pick Long or Short",IF(COUNT(D19,E19,F19)&lt;3,"Add entry, stop and size",IF(F19&lt;=0,"Size must be above 0",IF(AND(G19&lt;&gt;"",N(G19)&lt;=0),"Point value must be above 0","OK")))))</f>
        <v/>
      </c>
      <c r="M19" s="29" t="n">
        <v>46280</v>
      </c>
      <c r="N19" s="15" t="s">
        <v>234</v>
      </c>
      <c r="O19" s="44" t="s">
        <v>225</v>
      </c>
      <c r="P19" s="16" t="n">
        <v>1.078</v>
      </c>
      <c r="Q19" s="16" t="n">
        <v>1.073</v>
      </c>
      <c r="R19" s="16" t="n">
        <v>1.073</v>
      </c>
      <c r="S19" s="25" t="n">
        <v>60000</v>
      </c>
      <c r="T19" s="16"/>
      <c r="U19" s="26" t="n">
        <f aca="false">IF(X19&lt;&gt;"OK","",ABS(P19-Q19)*S19*IF(T19="",1,T19))</f>
        <v>300.000000000007</v>
      </c>
      <c r="V19" s="26" t="n">
        <f aca="false">IF(X19&lt;&gt;"OK","",(R19-P19)*IF(O19="Long",1,-1)*S19*IF(T19="",1,T19))</f>
        <v>-300.000000000007</v>
      </c>
      <c r="W19" s="30" t="n">
        <f aca="false">IF(X19&lt;&gt;"OK","",V19/U19)</f>
        <v>-1</v>
      </c>
      <c r="X19" s="28" t="str">
        <f aca="false">IF(COUNTA(M19:T19)=0,"",IF(AND(O19&lt;&gt;"Long",O19&lt;&gt;"Short"),"Pick Long or Short",IF(COUNT(P19,Q19,R19,S19)&lt;4,"Add entry, initial stop, exit and size",IF(S19&lt;=0,"Size must be above 0",IF(IF(O19="Long",Q19&gt;=P19,Q19&lt;=P19),"Initial stop must be on the losing side of entry",IF(AND(T19&lt;&gt;"",N(T19)&lt;=0),"Point value must be above 0","OK"))))))</f>
        <v>OK</v>
      </c>
    </row>
    <row r="20" customFormat="false" ht="15" hidden="false" customHeight="false" outlineLevel="0" collapsed="false">
      <c r="A20" s="15"/>
      <c r="B20" s="44"/>
      <c r="C20" s="44"/>
      <c r="D20" s="16"/>
      <c r="E20" s="16"/>
      <c r="F20" s="25"/>
      <c r="G20" s="16"/>
      <c r="H20" s="15"/>
      <c r="I20" s="26" t="str">
        <f aca="false">IF(K20&lt;&gt;"OK","",MAX(0,IF(B20="Long",D20-E20,E20-D20))*F20*IF(G20="",1,G20))</f>
        <v/>
      </c>
      <c r="J20" s="27" t="str">
        <f aca="false">IF(OR(K20&lt;&gt;"OK",N('Example Rules'!$B$15)&lt;=0),"",I20/'Example Rules'!$B$15)</f>
        <v/>
      </c>
      <c r="K20" s="28" t="str">
        <f aca="false">IF(COUNTA(A20:H20)=0,"",IF(AND(B20&lt;&gt;"Long",B20&lt;&gt;"Short"),"Pick Long or Short",IF(COUNT(D20,E20,F20)&lt;3,"Add entry, stop and size",IF(F20&lt;=0,"Size must be above 0",IF(AND(G20&lt;&gt;"",N(G20)&lt;=0),"Point value must be above 0","OK")))))</f>
        <v/>
      </c>
      <c r="M20" s="29" t="n">
        <v>46282</v>
      </c>
      <c r="N20" s="15" t="s">
        <v>240</v>
      </c>
      <c r="O20" s="44" t="s">
        <v>225</v>
      </c>
      <c r="P20" s="16" t="n">
        <v>20.9</v>
      </c>
      <c r="Q20" s="16" t="n">
        <v>20.2</v>
      </c>
      <c r="R20" s="16" t="n">
        <v>20.55</v>
      </c>
      <c r="S20" s="25" t="n">
        <v>400</v>
      </c>
      <c r="T20" s="16"/>
      <c r="U20" s="26" t="n">
        <f aca="false">IF(X20&lt;&gt;"OK","",ABS(P20-Q20)*S20*IF(T20="",1,T20))</f>
        <v>280</v>
      </c>
      <c r="V20" s="26" t="n">
        <f aca="false">IF(X20&lt;&gt;"OK","",(R20-P20)*IF(O20="Long",1,-1)*S20*IF(T20="",1,T20))</f>
        <v>-139.999999999999</v>
      </c>
      <c r="W20" s="30" t="n">
        <f aca="false">IF(X20&lt;&gt;"OK","",V20/U20)</f>
        <v>-0.499999999999997</v>
      </c>
      <c r="X20" s="28" t="str">
        <f aca="false">IF(COUNTA(M20:T20)=0,"",IF(AND(O20&lt;&gt;"Long",O20&lt;&gt;"Short"),"Pick Long or Short",IF(COUNT(P20,Q20,R20,S20)&lt;4,"Add entry, initial stop, exit and size",IF(S20&lt;=0,"Size must be above 0",IF(IF(O20="Long",Q20&gt;=P20,Q20&lt;=P20),"Initial stop must be on the losing side of entry",IF(AND(T20&lt;&gt;"",N(T20)&lt;=0),"Point value must be above 0","OK"))))))</f>
        <v>OK</v>
      </c>
    </row>
    <row r="21" customFormat="false" ht="15" hidden="false" customHeight="false" outlineLevel="0" collapsed="false">
      <c r="A21" s="15"/>
      <c r="B21" s="44"/>
      <c r="C21" s="44"/>
      <c r="D21" s="16"/>
      <c r="E21" s="16"/>
      <c r="F21" s="25"/>
      <c r="G21" s="16"/>
      <c r="H21" s="15"/>
      <c r="I21" s="26" t="str">
        <f aca="false">IF(K21&lt;&gt;"OK","",MAX(0,IF(B21="Long",D21-E21,E21-D21))*F21*IF(G21="",1,G21))</f>
        <v/>
      </c>
      <c r="J21" s="27" t="str">
        <f aca="false">IF(OR(K21&lt;&gt;"OK",N('Example Rules'!$B$15)&lt;=0),"",I21/'Example Rules'!$B$15)</f>
        <v/>
      </c>
      <c r="K21" s="28" t="str">
        <f aca="false">IF(COUNTA(A21:H21)=0,"",IF(AND(B21&lt;&gt;"Long",B21&lt;&gt;"Short"),"Pick Long or Short",IF(COUNT(D21,E21,F21)&lt;3,"Add entry, stop and size",IF(F21&lt;=0,"Size must be above 0",IF(AND(G21&lt;&gt;"",N(G21)&lt;=0),"Point value must be above 0","OK")))))</f>
        <v/>
      </c>
      <c r="M21" s="29" t="n">
        <v>46288</v>
      </c>
      <c r="N21" s="15" t="s">
        <v>242</v>
      </c>
      <c r="O21" s="44" t="s">
        <v>232</v>
      </c>
      <c r="P21" s="16" t="n">
        <v>64</v>
      </c>
      <c r="Q21" s="16" t="n">
        <v>66</v>
      </c>
      <c r="R21" s="16" t="n">
        <v>66</v>
      </c>
      <c r="S21" s="25" t="n">
        <v>140</v>
      </c>
      <c r="T21" s="16"/>
      <c r="U21" s="26" t="n">
        <f aca="false">IF(X21&lt;&gt;"OK","",ABS(P21-Q21)*S21*IF(T21="",1,T21))</f>
        <v>280</v>
      </c>
      <c r="V21" s="26" t="n">
        <f aca="false">IF(X21&lt;&gt;"OK","",(R21-P21)*IF(O21="Long",1,-1)*S21*IF(T21="",1,T21))</f>
        <v>-280</v>
      </c>
      <c r="W21" s="30" t="n">
        <f aca="false">IF(X21&lt;&gt;"OK","",V21/U21)</f>
        <v>-1</v>
      </c>
      <c r="X21" s="28" t="str">
        <f aca="false">IF(COUNTA(M21:T21)=0,"",IF(AND(O21&lt;&gt;"Long",O21&lt;&gt;"Short"),"Pick Long or Short",IF(COUNT(P21,Q21,R21,S21)&lt;4,"Add entry, initial stop, exit and size",IF(S21&lt;=0,"Size must be above 0",IF(IF(O21="Long",Q21&gt;=P21,Q21&lt;=P21),"Initial stop must be on the losing side of entry",IF(AND(T21&lt;&gt;"",N(T21)&lt;=0),"Point value must be above 0","OK"))))))</f>
        <v>OK</v>
      </c>
    </row>
    <row r="22" customFormat="false" ht="15" hidden="false" customHeight="false" outlineLevel="0" collapsed="false">
      <c r="A22" s="15"/>
      <c r="B22" s="44"/>
      <c r="C22" s="44"/>
      <c r="D22" s="16"/>
      <c r="E22" s="16"/>
      <c r="F22" s="25"/>
      <c r="G22" s="16"/>
      <c r="H22" s="15"/>
      <c r="I22" s="26" t="str">
        <f aca="false">IF(K22&lt;&gt;"OK","",MAX(0,IF(B22="Long",D22-E22,E22-D22))*F22*IF(G22="",1,G22))</f>
        <v/>
      </c>
      <c r="J22" s="27" t="str">
        <f aca="false">IF(OR(K22&lt;&gt;"OK",N('Example Rules'!$B$15)&lt;=0),"",I22/'Example Rules'!$B$15)</f>
        <v/>
      </c>
      <c r="K22" s="28" t="str">
        <f aca="false">IF(COUNTA(A22:H22)=0,"",IF(AND(B22&lt;&gt;"Long",B22&lt;&gt;"Short"),"Pick Long or Short",IF(COUNT(D22,E22,F22)&lt;3,"Add entry, stop and size",IF(F22&lt;=0,"Size must be above 0",IF(AND(G22&lt;&gt;"",N(G22)&lt;=0),"Point value must be above 0","OK")))))</f>
        <v/>
      </c>
      <c r="M22" s="29" t="n">
        <v>46294</v>
      </c>
      <c r="N22" s="15" t="s">
        <v>241</v>
      </c>
      <c r="O22" s="44" t="s">
        <v>225</v>
      </c>
      <c r="P22" s="16" t="n">
        <v>112.5</v>
      </c>
      <c r="Q22" s="16" t="n">
        <v>109.5</v>
      </c>
      <c r="R22" s="16" t="n">
        <v>117.4</v>
      </c>
      <c r="S22" s="25" t="n">
        <v>45</v>
      </c>
      <c r="T22" s="16"/>
      <c r="U22" s="26" t="n">
        <f aca="false">IF(X22&lt;&gt;"OK","",ABS(P22-Q22)*S22*IF(T22="",1,T22))</f>
        <v>135</v>
      </c>
      <c r="V22" s="26" t="n">
        <f aca="false">IF(X22&lt;&gt;"OK","",(R22-P22)*IF(O22="Long",1,-1)*S22*IF(T22="",1,T22))</f>
        <v>220.5</v>
      </c>
      <c r="W22" s="30" t="n">
        <f aca="false">IF(X22&lt;&gt;"OK","",V22/U22)</f>
        <v>1.63333333333334</v>
      </c>
      <c r="X22" s="28" t="str">
        <f aca="false">IF(COUNTA(M22:T22)=0,"",IF(AND(O22&lt;&gt;"Long",O22&lt;&gt;"Short"),"Pick Long or Short",IF(COUNT(P22,Q22,R22,S22)&lt;4,"Add entry, initial stop, exit and size",IF(S22&lt;=0,"Size must be above 0",IF(IF(O22="Long",Q22&gt;=P22,Q22&lt;=P22),"Initial stop must be on the losing side of entry",IF(AND(T22&lt;&gt;"",N(T22)&lt;=0),"Point value must be above 0","OK"))))))</f>
        <v>OK</v>
      </c>
    </row>
    <row r="23" customFormat="false" ht="15" hidden="false" customHeight="false" outlineLevel="0" collapsed="false">
      <c r="A23" s="15"/>
      <c r="B23" s="44"/>
      <c r="C23" s="44"/>
      <c r="D23" s="16"/>
      <c r="E23" s="16"/>
      <c r="F23" s="25"/>
      <c r="G23" s="16"/>
      <c r="H23" s="15"/>
      <c r="I23" s="26" t="str">
        <f aca="false">IF(K23&lt;&gt;"OK","",MAX(0,IF(B23="Long",D23-E23,E23-D23))*F23*IF(G23="",1,G23))</f>
        <v/>
      </c>
      <c r="J23" s="27" t="str">
        <f aca="false">IF(OR(K23&lt;&gt;"OK",N('Example Rules'!$B$15)&lt;=0),"",I23/'Example Rules'!$B$15)</f>
        <v/>
      </c>
      <c r="K23" s="28" t="str">
        <f aca="false">IF(COUNTA(A23:H23)=0,"",IF(AND(B23&lt;&gt;"Long",B23&lt;&gt;"Short"),"Pick Long or Short",IF(COUNT(D23,E23,F23)&lt;3,"Add entry, stop and size",IF(F23&lt;=0,"Size must be above 0",IF(AND(G23&lt;&gt;"",N(G23)&lt;=0),"Point value must be above 0","OK")))))</f>
        <v/>
      </c>
      <c r="M23" s="29" t="n">
        <v>46301</v>
      </c>
      <c r="N23" s="15" t="s">
        <v>87</v>
      </c>
      <c r="O23" s="44" t="s">
        <v>225</v>
      </c>
      <c r="P23" s="16" t="n">
        <v>6705</v>
      </c>
      <c r="Q23" s="16" t="n">
        <v>6685</v>
      </c>
      <c r="R23" s="16" t="n">
        <v>6741</v>
      </c>
      <c r="S23" s="25" t="n">
        <v>1</v>
      </c>
      <c r="T23" s="16" t="n">
        <v>5</v>
      </c>
      <c r="U23" s="26" t="n">
        <f aca="false">IF(X23&lt;&gt;"OK","",ABS(P23-Q23)*S23*IF(T23="",1,T23))</f>
        <v>100</v>
      </c>
      <c r="V23" s="26" t="n">
        <f aca="false">IF(X23&lt;&gt;"OK","",(R23-P23)*IF(O23="Long",1,-1)*S23*IF(T23="",1,T23))</f>
        <v>180</v>
      </c>
      <c r="W23" s="30" t="n">
        <f aca="false">IF(X23&lt;&gt;"OK","",V23/U23)</f>
        <v>1.8</v>
      </c>
      <c r="X23" s="28" t="str">
        <f aca="false">IF(COUNTA(M23:T23)=0,"",IF(AND(O23&lt;&gt;"Long",O23&lt;&gt;"Short"),"Pick Long or Short",IF(COUNT(P23,Q23,R23,S23)&lt;4,"Add entry, initial stop, exit and size",IF(S23&lt;=0,"Size must be above 0",IF(IF(O23="Long",Q23&gt;=P23,Q23&lt;=P23),"Initial stop must be on the losing side of entry",IF(AND(T23&lt;&gt;"",N(T23)&lt;=0),"Point value must be above 0","OK"))))))</f>
        <v>OK</v>
      </c>
    </row>
    <row r="24" customFormat="false" ht="15" hidden="false" customHeight="false" outlineLevel="0" collapsed="false">
      <c r="A24" s="15"/>
      <c r="B24" s="44"/>
      <c r="C24" s="44"/>
      <c r="D24" s="16"/>
      <c r="E24" s="16"/>
      <c r="F24" s="25"/>
      <c r="G24" s="16"/>
      <c r="H24" s="15"/>
      <c r="I24" s="26" t="str">
        <f aca="false">IF(K24&lt;&gt;"OK","",MAX(0,IF(B24="Long",D24-E24,E24-D24))*F24*IF(G24="",1,G24))</f>
        <v/>
      </c>
      <c r="J24" s="27" t="str">
        <f aca="false">IF(OR(K24&lt;&gt;"OK",N('Example Rules'!$B$15)&lt;=0),"",I24/'Example Rules'!$B$15)</f>
        <v/>
      </c>
      <c r="K24" s="28" t="str">
        <f aca="false">IF(COUNTA(A24:H24)=0,"",IF(AND(B24&lt;&gt;"Long",B24&lt;&gt;"Short"),"Pick Long or Short",IF(COUNT(D24,E24,F24)&lt;3,"Add entry, stop and size",IF(F24&lt;=0,"Size must be above 0",IF(AND(G24&lt;&gt;"",N(G24)&lt;=0),"Point value must be above 0","OK")))))</f>
        <v/>
      </c>
      <c r="M24" s="29" t="n">
        <v>46304</v>
      </c>
      <c r="N24" s="15" t="s">
        <v>230</v>
      </c>
      <c r="O24" s="44" t="s">
        <v>225</v>
      </c>
      <c r="P24" s="16" t="n">
        <v>45.2</v>
      </c>
      <c r="Q24" s="16" t="n">
        <v>43.9</v>
      </c>
      <c r="R24" s="16" t="n">
        <v>47.8</v>
      </c>
      <c r="S24" s="25" t="n">
        <v>105</v>
      </c>
      <c r="T24" s="16"/>
      <c r="U24" s="26" t="n">
        <f aca="false">IF(X24&lt;&gt;"OK","",ABS(P24-Q24)*S24*IF(T24="",1,T24))</f>
        <v>136.5</v>
      </c>
      <c r="V24" s="26" t="n">
        <f aca="false">IF(X24&lt;&gt;"OK","",(R24-P24)*IF(O24="Long",1,-1)*S24*IF(T24="",1,T24))</f>
        <v>272.999999999999</v>
      </c>
      <c r="W24" s="30" t="n">
        <f aca="false">IF(X24&lt;&gt;"OK","",V24/U24)</f>
        <v>1.99999999999999</v>
      </c>
      <c r="X24" s="28" t="str">
        <f aca="false">IF(COUNTA(M24:T24)=0,"",IF(AND(O24&lt;&gt;"Long",O24&lt;&gt;"Short"),"Pick Long or Short",IF(COUNT(P24,Q24,R24,S24)&lt;4,"Add entry, initial stop, exit and size",IF(S24&lt;=0,"Size must be above 0",IF(IF(O24="Long",Q24&gt;=P24,Q24&lt;=P24),"Initial stop must be on the losing side of entry",IF(AND(T24&lt;&gt;"",N(T24)&lt;=0),"Point value must be above 0","OK"))))))</f>
        <v>OK</v>
      </c>
    </row>
    <row r="25" customFormat="false" ht="15" hidden="false" customHeight="false" outlineLevel="0" collapsed="false">
      <c r="A25" s="15"/>
      <c r="B25" s="44"/>
      <c r="C25" s="44"/>
      <c r="D25" s="16"/>
      <c r="E25" s="16"/>
      <c r="F25" s="25"/>
      <c r="G25" s="16"/>
      <c r="H25" s="15"/>
      <c r="I25" s="26" t="str">
        <f aca="false">IF(K25&lt;&gt;"OK","",MAX(0,IF(B25="Long",D25-E25,E25-D25))*F25*IF(G25="",1,G25))</f>
        <v/>
      </c>
      <c r="J25" s="27" t="str">
        <f aca="false">IF(OR(K25&lt;&gt;"OK",N('Example Rules'!$B$15)&lt;=0),"",I25/'Example Rules'!$B$15)</f>
        <v/>
      </c>
      <c r="K25" s="28" t="str">
        <f aca="false">IF(COUNTA(A25:H25)=0,"",IF(AND(B25&lt;&gt;"Long",B25&lt;&gt;"Short"),"Pick Long or Short",IF(COUNT(D25,E25,F25)&lt;3,"Add entry, stop and size",IF(F25&lt;=0,"Size must be above 0",IF(AND(G25&lt;&gt;"",N(G25)&lt;=0),"Point value must be above 0","OK")))))</f>
        <v/>
      </c>
      <c r="M25" s="29" t="n">
        <v>46310</v>
      </c>
      <c r="N25" s="15" t="s">
        <v>234</v>
      </c>
      <c r="O25" s="44" t="s">
        <v>232</v>
      </c>
      <c r="P25" s="16" t="n">
        <v>1.088</v>
      </c>
      <c r="Q25" s="16" t="n">
        <v>1.093</v>
      </c>
      <c r="R25" s="16" t="n">
        <v>1.093</v>
      </c>
      <c r="S25" s="25" t="n">
        <v>28000</v>
      </c>
      <c r="T25" s="16"/>
      <c r="U25" s="26" t="n">
        <f aca="false">IF(X25&lt;&gt;"OK","",ABS(P25-Q25)*S25*IF(T25="",1,T25))</f>
        <v>139.999999999997</v>
      </c>
      <c r="V25" s="26" t="n">
        <f aca="false">IF(X25&lt;&gt;"OK","",(R25-P25)*IF(O25="Long",1,-1)*S25*IF(T25="",1,T25))</f>
        <v>-139.999999999997</v>
      </c>
      <c r="W25" s="30" t="n">
        <f aca="false">IF(X25&lt;&gt;"OK","",V25/U25)</f>
        <v>-1</v>
      </c>
      <c r="X25" s="28" t="str">
        <f aca="false">IF(COUNTA(M25:T25)=0,"",IF(AND(O25&lt;&gt;"Long",O25&lt;&gt;"Short"),"Pick Long or Short",IF(COUNT(P25,Q25,R25,S25)&lt;4,"Add entry, initial stop, exit and size",IF(S25&lt;=0,"Size must be above 0",IF(IF(O25="Long",Q25&gt;=P25,Q25&lt;=P25),"Initial stop must be on the losing side of entry",IF(AND(T25&lt;&gt;"",N(T25)&lt;=0),"Point value must be above 0","OK"))))))</f>
        <v>OK</v>
      </c>
    </row>
    <row r="26" customFormat="false" ht="15" hidden="false" customHeight="false" outlineLevel="0" collapsed="false">
      <c r="A26" s="15"/>
      <c r="B26" s="44"/>
      <c r="C26" s="44"/>
      <c r="D26" s="16"/>
      <c r="E26" s="16"/>
      <c r="F26" s="25"/>
      <c r="G26" s="16"/>
      <c r="H26" s="15"/>
      <c r="I26" s="26" t="str">
        <f aca="false">IF(K26&lt;&gt;"OK","",MAX(0,IF(B26="Long",D26-E26,E26-D26))*F26*IF(G26="",1,G26))</f>
        <v/>
      </c>
      <c r="J26" s="27" t="str">
        <f aca="false">IF(OR(K26&lt;&gt;"OK",N('Example Rules'!$B$15)&lt;=0),"",I26/'Example Rules'!$B$15)</f>
        <v/>
      </c>
      <c r="K26" s="28" t="str">
        <f aca="false">IF(COUNTA(A26:H26)=0,"",IF(AND(B26&lt;&gt;"Long",B26&lt;&gt;"Short"),"Pick Long or Short",IF(COUNT(D26,E26,F26)&lt;3,"Add entry, stop and size",IF(F26&lt;=0,"Size must be above 0",IF(AND(G26&lt;&gt;"",N(G26)&lt;=0),"Point value must be above 0","OK")))))</f>
        <v/>
      </c>
      <c r="M26" s="29" t="n">
        <v>46316</v>
      </c>
      <c r="N26" s="15" t="s">
        <v>242</v>
      </c>
      <c r="O26" s="44" t="s">
        <v>232</v>
      </c>
      <c r="P26" s="16" t="n">
        <v>61.8</v>
      </c>
      <c r="Q26" s="16" t="n">
        <v>63.8</v>
      </c>
      <c r="R26" s="16" t="n">
        <v>58.4</v>
      </c>
      <c r="S26" s="25" t="n">
        <v>70</v>
      </c>
      <c r="T26" s="16"/>
      <c r="U26" s="26" t="n">
        <f aca="false">IF(X26&lt;&gt;"OK","",ABS(P26-Q26)*S26*IF(T26="",1,T26))</f>
        <v>140</v>
      </c>
      <c r="V26" s="26" t="n">
        <f aca="false">IF(X26&lt;&gt;"OK","",(R26-P26)*IF(O26="Long",1,-1)*S26*IF(T26="",1,T26))</f>
        <v>238</v>
      </c>
      <c r="W26" s="30" t="n">
        <f aca="false">IF(X26&lt;&gt;"OK","",V26/U26)</f>
        <v>1.7</v>
      </c>
      <c r="X26" s="28" t="str">
        <f aca="false">IF(COUNTA(M26:T26)=0,"",IF(AND(O26&lt;&gt;"Long",O26&lt;&gt;"Short"),"Pick Long or Short",IF(COUNT(P26,Q26,R26,S26)&lt;4,"Add entry, initial stop, exit and size",IF(S26&lt;=0,"Size must be above 0",IF(IF(O26="Long",Q26&gt;=P26,Q26&lt;=P26),"Initial stop must be on the losing side of entry",IF(AND(T26&lt;&gt;"",N(T26)&lt;=0),"Point value must be above 0","OK"))))))</f>
        <v>OK</v>
      </c>
    </row>
    <row r="27" customFormat="false" ht="15" hidden="false" customHeight="false" outlineLevel="0" collapsed="false">
      <c r="A27" s="15"/>
      <c r="B27" s="44"/>
      <c r="C27" s="44"/>
      <c r="D27" s="16"/>
      <c r="E27" s="16"/>
      <c r="F27" s="25"/>
      <c r="G27" s="16"/>
      <c r="H27" s="15"/>
      <c r="I27" s="26" t="str">
        <f aca="false">IF(K27&lt;&gt;"OK","",MAX(0,IF(B27="Long",D27-E27,E27-D27))*F27*IF(G27="",1,G27))</f>
        <v/>
      </c>
      <c r="J27" s="27" t="str">
        <f aca="false">IF(OR(K27&lt;&gt;"OK",N('Example Rules'!$B$15)&lt;=0),"",I27/'Example Rules'!$B$15)</f>
        <v/>
      </c>
      <c r="K27" s="28" t="str">
        <f aca="false">IF(COUNTA(A27:H27)=0,"",IF(AND(B27&lt;&gt;"Long",B27&lt;&gt;"Short"),"Pick Long or Short",IF(COUNT(D27,E27,F27)&lt;3,"Add entry, stop and size",IF(F27&lt;=0,"Size must be above 0",IF(AND(G27&lt;&gt;"",N(G27)&lt;=0),"Point value must be above 0","OK")))))</f>
        <v/>
      </c>
      <c r="M27" s="29" t="n">
        <v>46322</v>
      </c>
      <c r="N27" s="15" t="s">
        <v>227</v>
      </c>
      <c r="O27" s="44" t="s">
        <v>225</v>
      </c>
      <c r="P27" s="16" t="n">
        <v>80.1</v>
      </c>
      <c r="Q27" s="16" t="n">
        <v>78.1</v>
      </c>
      <c r="R27" s="16" t="n">
        <v>84.3</v>
      </c>
      <c r="S27" s="25" t="n">
        <v>140</v>
      </c>
      <c r="T27" s="16"/>
      <c r="U27" s="26" t="n">
        <f aca="false">IF(X27&lt;&gt;"OK","",ABS(P27-Q27)*S27*IF(T27="",1,T27))</f>
        <v>280</v>
      </c>
      <c r="V27" s="26" t="n">
        <f aca="false">IF(X27&lt;&gt;"OK","",(R27-P27)*IF(O27="Long",1,-1)*S27*IF(T27="",1,T27))</f>
        <v>588.000000000001</v>
      </c>
      <c r="W27" s="30" t="n">
        <f aca="false">IF(X27&lt;&gt;"OK","",V27/U27)</f>
        <v>2.1</v>
      </c>
      <c r="X27" s="28" t="str">
        <f aca="false">IF(COUNTA(M27:T27)=0,"",IF(AND(O27&lt;&gt;"Long",O27&lt;&gt;"Short"),"Pick Long or Short",IF(COUNT(P27,Q27,R27,S27)&lt;4,"Add entry, initial stop, exit and size",IF(S27&lt;=0,"Size must be above 0",IF(IF(O27="Long",Q27&gt;=P27,Q27&lt;=P27),"Initial stop must be on the losing side of entry",IF(AND(T27&lt;&gt;"",N(T27)&lt;=0),"Point value must be above 0","OK"))))))</f>
        <v>OK</v>
      </c>
    </row>
    <row r="28" customFormat="false" ht="15" hidden="false" customHeight="false" outlineLevel="0" collapsed="false">
      <c r="A28" s="15"/>
      <c r="B28" s="44"/>
      <c r="C28" s="44"/>
      <c r="D28" s="16"/>
      <c r="E28" s="16"/>
      <c r="F28" s="25"/>
      <c r="G28" s="16"/>
      <c r="H28" s="15"/>
      <c r="I28" s="26" t="str">
        <f aca="false">IF(K28&lt;&gt;"OK","",MAX(0,IF(B28="Long",D28-E28,E28-D28))*F28*IF(G28="",1,G28))</f>
        <v/>
      </c>
      <c r="J28" s="27" t="str">
        <f aca="false">IF(OR(K28&lt;&gt;"OK",N('Example Rules'!$B$15)&lt;=0),"",I28/'Example Rules'!$B$15)</f>
        <v/>
      </c>
      <c r="K28" s="28" t="str">
        <f aca="false">IF(COUNTA(A28:H28)=0,"",IF(AND(B28&lt;&gt;"Long",B28&lt;&gt;"Short"),"Pick Long or Short",IF(COUNT(D28,E28,F28)&lt;3,"Add entry, stop and size",IF(F28&lt;=0,"Size must be above 0",IF(AND(G28&lt;&gt;"",N(G28)&lt;=0),"Point value must be above 0","OK")))))</f>
        <v/>
      </c>
      <c r="M28" s="29" t="n">
        <v>46324</v>
      </c>
      <c r="N28" s="15" t="s">
        <v>87</v>
      </c>
      <c r="O28" s="44" t="s">
        <v>232</v>
      </c>
      <c r="P28" s="16" t="n">
        <v>6815</v>
      </c>
      <c r="Q28" s="16" t="n">
        <v>6835</v>
      </c>
      <c r="R28" s="16" t="n">
        <v>6815</v>
      </c>
      <c r="S28" s="25" t="n">
        <v>3</v>
      </c>
      <c r="T28" s="16" t="n">
        <v>5</v>
      </c>
      <c r="U28" s="26" t="n">
        <f aca="false">IF(X28&lt;&gt;"OK","",ABS(P28-Q28)*S28*IF(T28="",1,T28))</f>
        <v>300</v>
      </c>
      <c r="V28" s="26" t="n">
        <f aca="false">IF(X28&lt;&gt;"OK","",(R28-P28)*IF(O28="Long",1,-1)*S28*IF(T28="",1,T28))</f>
        <v>-0</v>
      </c>
      <c r="W28" s="30" t="n">
        <f aca="false">IF(X28&lt;&gt;"OK","",V28/U28)</f>
        <v>-0</v>
      </c>
      <c r="X28" s="28" t="str">
        <f aca="false">IF(COUNTA(M28:T28)=0,"",IF(AND(O28&lt;&gt;"Long",O28&lt;&gt;"Short"),"Pick Long or Short",IF(COUNT(P28,Q28,R28,S28)&lt;4,"Add entry, initial stop, exit and size",IF(S28&lt;=0,"Size must be above 0",IF(IF(O28="Long",Q28&gt;=P28,Q28&lt;=P28),"Initial stop must be on the losing side of entry",IF(AND(T28&lt;&gt;"",N(T28)&lt;=0),"Point value must be above 0","OK"))))))</f>
        <v>OK</v>
      </c>
    </row>
    <row r="29" customFormat="false" ht="15" hidden="false" customHeight="false" outlineLevel="0" collapsed="false">
      <c r="A29" s="15"/>
      <c r="B29" s="44"/>
      <c r="C29" s="44"/>
      <c r="D29" s="16"/>
      <c r="E29" s="16"/>
      <c r="F29" s="25"/>
      <c r="G29" s="16"/>
      <c r="H29" s="15"/>
      <c r="I29" s="26" t="str">
        <f aca="false">IF(K29&lt;&gt;"OK","",MAX(0,IF(B29="Long",D29-E29,E29-D29))*F29*IF(G29="",1,G29))</f>
        <v/>
      </c>
      <c r="J29" s="27" t="str">
        <f aca="false">IF(OR(K29&lt;&gt;"OK",N('Example Rules'!$B$15)&lt;=0),"",I29/'Example Rules'!$B$15)</f>
        <v/>
      </c>
      <c r="K29" s="28" t="str">
        <f aca="false">IF(COUNTA(A29:H29)=0,"",IF(AND(B29&lt;&gt;"Long",B29&lt;&gt;"Short"),"Pick Long or Short",IF(COUNT(D29,E29,F29)&lt;3,"Add entry, stop and size",IF(F29&lt;=0,"Size must be above 0",IF(AND(G29&lt;&gt;"",N(G29)&lt;=0),"Point value must be above 0","OK")))))</f>
        <v/>
      </c>
      <c r="M29" s="29"/>
      <c r="N29" s="15"/>
      <c r="O29" s="44"/>
      <c r="P29" s="16"/>
      <c r="Q29" s="16"/>
      <c r="R29" s="16"/>
      <c r="S29" s="25"/>
      <c r="T29" s="16"/>
      <c r="U29" s="26" t="str">
        <f aca="false">IF(X29&lt;&gt;"OK","",ABS(P29-Q29)*S29*IF(T29="",1,T29))</f>
        <v/>
      </c>
      <c r="V29" s="26" t="str">
        <f aca="false">IF(X29&lt;&gt;"OK","",(R29-P29)*IF(O29="Long",1,-1)*S29*IF(T29="",1,T29))</f>
        <v/>
      </c>
      <c r="W29" s="30" t="str">
        <f aca="false">IF(X29&lt;&gt;"OK","",V29/U29)</f>
        <v/>
      </c>
      <c r="X29" s="28" t="str">
        <f aca="false">IF(COUNTA(M29:T29)=0,"",IF(AND(O29&lt;&gt;"Long",O29&lt;&gt;"Short"),"Pick Long or Short",IF(COUNT(P29,Q29,R29,S29)&lt;4,"Add entry, initial stop, exit and size",IF(S29&lt;=0,"Size must be above 0",IF(IF(O29="Long",Q29&gt;=P29,Q29&lt;=P29),"Initial stop must be on the losing side of entry",IF(AND(T29&lt;&gt;"",N(T29)&lt;=0),"Point value must be above 0","OK"))))))</f>
        <v/>
      </c>
    </row>
    <row r="30" customFormat="false" ht="15" hidden="false" customHeight="false" outlineLevel="0" collapsed="false">
      <c r="A30" s="15"/>
      <c r="B30" s="44"/>
      <c r="C30" s="44"/>
      <c r="D30" s="16"/>
      <c r="E30" s="16"/>
      <c r="F30" s="25"/>
      <c r="G30" s="16"/>
      <c r="H30" s="15"/>
      <c r="I30" s="26" t="str">
        <f aca="false">IF(K30&lt;&gt;"OK","",MAX(0,IF(B30="Long",D30-E30,E30-D30))*F30*IF(G30="",1,G30))</f>
        <v/>
      </c>
      <c r="J30" s="27" t="str">
        <f aca="false">IF(OR(K30&lt;&gt;"OK",N('Example Rules'!$B$15)&lt;=0),"",I30/'Example Rules'!$B$15)</f>
        <v/>
      </c>
      <c r="K30" s="28" t="str">
        <f aca="false">IF(COUNTA(A30:H30)=0,"",IF(AND(B30&lt;&gt;"Long",B30&lt;&gt;"Short"),"Pick Long or Short",IF(COUNT(D30,E30,F30)&lt;3,"Add entry, stop and size",IF(F30&lt;=0,"Size must be above 0",IF(AND(G30&lt;&gt;"",N(G30)&lt;=0),"Point value must be above 0","OK")))))</f>
        <v/>
      </c>
      <c r="M30" s="29"/>
      <c r="N30" s="15"/>
      <c r="O30" s="44"/>
      <c r="P30" s="16"/>
      <c r="Q30" s="16"/>
      <c r="R30" s="16"/>
      <c r="S30" s="25"/>
      <c r="T30" s="16"/>
      <c r="U30" s="26" t="str">
        <f aca="false">IF(X30&lt;&gt;"OK","",ABS(P30-Q30)*S30*IF(T30="",1,T30))</f>
        <v/>
      </c>
      <c r="V30" s="26" t="str">
        <f aca="false">IF(X30&lt;&gt;"OK","",(R30-P30)*IF(O30="Long",1,-1)*S30*IF(T30="",1,T30))</f>
        <v/>
      </c>
      <c r="W30" s="30" t="str">
        <f aca="false">IF(X30&lt;&gt;"OK","",V30/U30)</f>
        <v/>
      </c>
      <c r="X30" s="28" t="str">
        <f aca="false">IF(COUNTA(M30:T30)=0,"",IF(AND(O30&lt;&gt;"Long",O30&lt;&gt;"Short"),"Pick Long or Short",IF(COUNT(P30,Q30,R30,S30)&lt;4,"Add entry, initial stop, exit and size",IF(S30&lt;=0,"Size must be above 0",IF(IF(O30="Long",Q30&gt;=P30,Q30&lt;=P30),"Initial stop must be on the losing side of entry",IF(AND(T30&lt;&gt;"",N(T30)&lt;=0),"Point value must be above 0","OK"))))))</f>
        <v/>
      </c>
    </row>
    <row r="31" customFormat="false" ht="15" hidden="false" customHeight="false" outlineLevel="0" collapsed="false">
      <c r="A31" s="15"/>
      <c r="B31" s="44"/>
      <c r="C31" s="44"/>
      <c r="D31" s="16"/>
      <c r="E31" s="16"/>
      <c r="F31" s="25"/>
      <c r="G31" s="16"/>
      <c r="H31" s="15"/>
      <c r="I31" s="26" t="str">
        <f aca="false">IF(K31&lt;&gt;"OK","",MAX(0,IF(B31="Long",D31-E31,E31-D31))*F31*IF(G31="",1,G31))</f>
        <v/>
      </c>
      <c r="J31" s="27" t="str">
        <f aca="false">IF(OR(K31&lt;&gt;"OK",N('Example Rules'!$B$15)&lt;=0),"",I31/'Example Rules'!$B$15)</f>
        <v/>
      </c>
      <c r="K31" s="28" t="str">
        <f aca="false">IF(COUNTA(A31:H31)=0,"",IF(AND(B31&lt;&gt;"Long",B31&lt;&gt;"Short"),"Pick Long or Short",IF(COUNT(D31,E31,F31)&lt;3,"Add entry, stop and size",IF(F31&lt;=0,"Size must be above 0",IF(AND(G31&lt;&gt;"",N(G31)&lt;=0),"Point value must be above 0","OK")))))</f>
        <v/>
      </c>
      <c r="M31" s="29"/>
      <c r="N31" s="15"/>
      <c r="O31" s="44"/>
      <c r="P31" s="16"/>
      <c r="Q31" s="16"/>
      <c r="R31" s="16"/>
      <c r="S31" s="25"/>
      <c r="T31" s="16"/>
      <c r="U31" s="26" t="str">
        <f aca="false">IF(X31&lt;&gt;"OK","",ABS(P31-Q31)*S31*IF(T31="",1,T31))</f>
        <v/>
      </c>
      <c r="V31" s="26" t="str">
        <f aca="false">IF(X31&lt;&gt;"OK","",(R31-P31)*IF(O31="Long",1,-1)*S31*IF(T31="",1,T31))</f>
        <v/>
      </c>
      <c r="W31" s="30" t="str">
        <f aca="false">IF(X31&lt;&gt;"OK","",V31/U31)</f>
        <v/>
      </c>
      <c r="X31" s="28" t="str">
        <f aca="false">IF(COUNTA(M31:T31)=0,"",IF(AND(O31&lt;&gt;"Long",O31&lt;&gt;"Short"),"Pick Long or Short",IF(COUNT(P31,Q31,R31,S31)&lt;4,"Add entry, initial stop, exit and size",IF(S31&lt;=0,"Size must be above 0",IF(IF(O31="Long",Q31&gt;=P31,Q31&lt;=P31),"Initial stop must be on the losing side of entry",IF(AND(T31&lt;&gt;"",N(T31)&lt;=0),"Point value must be above 0","OK"))))))</f>
        <v/>
      </c>
    </row>
    <row r="32" customFormat="false" ht="15" hidden="false" customHeight="false" outlineLevel="0" collapsed="false">
      <c r="A32" s="15"/>
      <c r="B32" s="44"/>
      <c r="C32" s="44"/>
      <c r="D32" s="16"/>
      <c r="E32" s="16"/>
      <c r="F32" s="25"/>
      <c r="G32" s="16"/>
      <c r="H32" s="15"/>
      <c r="I32" s="26" t="str">
        <f aca="false">IF(K32&lt;&gt;"OK","",MAX(0,IF(B32="Long",D32-E32,E32-D32))*F32*IF(G32="",1,G32))</f>
        <v/>
      </c>
      <c r="J32" s="27" t="str">
        <f aca="false">IF(OR(K32&lt;&gt;"OK",N('Example Rules'!$B$15)&lt;=0),"",I32/'Example Rules'!$B$15)</f>
        <v/>
      </c>
      <c r="K32" s="28" t="str">
        <f aca="false">IF(COUNTA(A32:H32)=0,"",IF(AND(B32&lt;&gt;"Long",B32&lt;&gt;"Short"),"Pick Long or Short",IF(COUNT(D32,E32,F32)&lt;3,"Add entry, stop and size",IF(F32&lt;=0,"Size must be above 0",IF(AND(G32&lt;&gt;"",N(G32)&lt;=0),"Point value must be above 0","OK")))))</f>
        <v/>
      </c>
      <c r="M32" s="29"/>
      <c r="N32" s="15"/>
      <c r="O32" s="44"/>
      <c r="P32" s="16"/>
      <c r="Q32" s="16"/>
      <c r="R32" s="16"/>
      <c r="S32" s="25"/>
      <c r="T32" s="16"/>
      <c r="U32" s="26" t="str">
        <f aca="false">IF(X32&lt;&gt;"OK","",ABS(P32-Q32)*S32*IF(T32="",1,T32))</f>
        <v/>
      </c>
      <c r="V32" s="26" t="str">
        <f aca="false">IF(X32&lt;&gt;"OK","",(R32-P32)*IF(O32="Long",1,-1)*S32*IF(T32="",1,T32))</f>
        <v/>
      </c>
      <c r="W32" s="30" t="str">
        <f aca="false">IF(X32&lt;&gt;"OK","",V32/U32)</f>
        <v/>
      </c>
      <c r="X32" s="28" t="str">
        <f aca="false">IF(COUNTA(M32:T32)=0,"",IF(AND(O32&lt;&gt;"Long",O32&lt;&gt;"Short"),"Pick Long or Short",IF(COUNT(P32,Q32,R32,S32)&lt;4,"Add entry, initial stop, exit and size",IF(S32&lt;=0,"Size must be above 0",IF(IF(O32="Long",Q32&gt;=P32,Q32&lt;=P32),"Initial stop must be on the losing side of entry",IF(AND(T32&lt;&gt;"",N(T32)&lt;=0),"Point value must be above 0","OK"))))))</f>
        <v/>
      </c>
    </row>
    <row r="33" customFormat="false" ht="15" hidden="false" customHeight="false" outlineLevel="0" collapsed="false">
      <c r="A33" s="15"/>
      <c r="B33" s="44"/>
      <c r="C33" s="44"/>
      <c r="D33" s="16"/>
      <c r="E33" s="16"/>
      <c r="F33" s="25"/>
      <c r="G33" s="16"/>
      <c r="H33" s="15"/>
      <c r="I33" s="26" t="str">
        <f aca="false">IF(K33&lt;&gt;"OK","",MAX(0,IF(B33="Long",D33-E33,E33-D33))*F33*IF(G33="",1,G33))</f>
        <v/>
      </c>
      <c r="J33" s="27" t="str">
        <f aca="false">IF(OR(K33&lt;&gt;"OK",N('Example Rules'!$B$15)&lt;=0),"",I33/'Example Rules'!$B$15)</f>
        <v/>
      </c>
      <c r="K33" s="28" t="str">
        <f aca="false">IF(COUNTA(A33:H33)=0,"",IF(AND(B33&lt;&gt;"Long",B33&lt;&gt;"Short"),"Pick Long or Short",IF(COUNT(D33,E33,F33)&lt;3,"Add entry, stop and size",IF(F33&lt;=0,"Size must be above 0",IF(AND(G33&lt;&gt;"",N(G33)&lt;=0),"Point value must be above 0","OK")))))</f>
        <v/>
      </c>
      <c r="M33" s="29"/>
      <c r="N33" s="15"/>
      <c r="O33" s="44"/>
      <c r="P33" s="16"/>
      <c r="Q33" s="16"/>
      <c r="R33" s="16"/>
      <c r="S33" s="25"/>
      <c r="T33" s="16"/>
      <c r="U33" s="26" t="str">
        <f aca="false">IF(X33&lt;&gt;"OK","",ABS(P33-Q33)*S33*IF(T33="",1,T33))</f>
        <v/>
      </c>
      <c r="V33" s="26" t="str">
        <f aca="false">IF(X33&lt;&gt;"OK","",(R33-P33)*IF(O33="Long",1,-1)*S33*IF(T33="",1,T33))</f>
        <v/>
      </c>
      <c r="W33" s="30" t="str">
        <f aca="false">IF(X33&lt;&gt;"OK","",V33/U33)</f>
        <v/>
      </c>
      <c r="X33" s="28" t="str">
        <f aca="false">IF(COUNTA(M33:T33)=0,"",IF(AND(O33&lt;&gt;"Long",O33&lt;&gt;"Short"),"Pick Long or Short",IF(COUNT(P33,Q33,R33,S33)&lt;4,"Add entry, initial stop, exit and size",IF(S33&lt;=0,"Size must be above 0",IF(IF(O33="Long",Q33&gt;=P33,Q33&lt;=P33),"Initial stop must be on the losing side of entry",IF(AND(T33&lt;&gt;"",N(T33)&lt;=0),"Point value must be above 0","OK"))))))</f>
        <v/>
      </c>
    </row>
    <row r="34" customFormat="false" ht="15" hidden="false" customHeight="false" outlineLevel="0" collapsed="false">
      <c r="A34" s="15"/>
      <c r="B34" s="44"/>
      <c r="C34" s="44"/>
      <c r="D34" s="16"/>
      <c r="E34" s="16"/>
      <c r="F34" s="25"/>
      <c r="G34" s="16"/>
      <c r="H34" s="15"/>
      <c r="I34" s="26" t="str">
        <f aca="false">IF(K34&lt;&gt;"OK","",MAX(0,IF(B34="Long",D34-E34,E34-D34))*F34*IF(G34="",1,G34))</f>
        <v/>
      </c>
      <c r="J34" s="27" t="str">
        <f aca="false">IF(OR(K34&lt;&gt;"OK",N('Example Rules'!$B$15)&lt;=0),"",I34/'Example Rules'!$B$15)</f>
        <v/>
      </c>
      <c r="K34" s="28" t="str">
        <f aca="false">IF(COUNTA(A34:H34)=0,"",IF(AND(B34&lt;&gt;"Long",B34&lt;&gt;"Short"),"Pick Long or Short",IF(COUNT(D34,E34,F34)&lt;3,"Add entry, stop and size",IF(F34&lt;=0,"Size must be above 0",IF(AND(G34&lt;&gt;"",N(G34)&lt;=0),"Point value must be above 0","OK")))))</f>
        <v/>
      </c>
      <c r="M34" s="29"/>
      <c r="N34" s="15"/>
      <c r="O34" s="44"/>
      <c r="P34" s="16"/>
      <c r="Q34" s="16"/>
      <c r="R34" s="16"/>
      <c r="S34" s="25"/>
      <c r="T34" s="16"/>
      <c r="U34" s="26" t="str">
        <f aca="false">IF(X34&lt;&gt;"OK","",ABS(P34-Q34)*S34*IF(T34="",1,T34))</f>
        <v/>
      </c>
      <c r="V34" s="26" t="str">
        <f aca="false">IF(X34&lt;&gt;"OK","",(R34-P34)*IF(O34="Long",1,-1)*S34*IF(T34="",1,T34))</f>
        <v/>
      </c>
      <c r="W34" s="30" t="str">
        <f aca="false">IF(X34&lt;&gt;"OK","",V34/U34)</f>
        <v/>
      </c>
      <c r="X34" s="28" t="str">
        <f aca="false">IF(COUNTA(M34:T34)=0,"",IF(AND(O34&lt;&gt;"Long",O34&lt;&gt;"Short"),"Pick Long or Short",IF(COUNT(P34,Q34,R34,S34)&lt;4,"Add entry, initial stop, exit and size",IF(S34&lt;=0,"Size must be above 0",IF(IF(O34="Long",Q34&gt;=P34,Q34&lt;=P34),"Initial stop must be on the losing side of entry",IF(AND(T34&lt;&gt;"",N(T34)&lt;=0),"Point value must be above 0","OK"))))))</f>
        <v/>
      </c>
    </row>
    <row r="35" customFormat="false" ht="15" hidden="false" customHeight="false" outlineLevel="0" collapsed="false">
      <c r="A35" s="15"/>
      <c r="B35" s="44"/>
      <c r="C35" s="44"/>
      <c r="D35" s="16"/>
      <c r="E35" s="16"/>
      <c r="F35" s="25"/>
      <c r="G35" s="16"/>
      <c r="H35" s="15"/>
      <c r="I35" s="26" t="str">
        <f aca="false">IF(K35&lt;&gt;"OK","",MAX(0,IF(B35="Long",D35-E35,E35-D35))*F35*IF(G35="",1,G35))</f>
        <v/>
      </c>
      <c r="J35" s="27" t="str">
        <f aca="false">IF(OR(K35&lt;&gt;"OK",N('Example Rules'!$B$15)&lt;=0),"",I35/'Example Rules'!$B$15)</f>
        <v/>
      </c>
      <c r="K35" s="28" t="str">
        <f aca="false">IF(COUNTA(A35:H35)=0,"",IF(AND(B35&lt;&gt;"Long",B35&lt;&gt;"Short"),"Pick Long or Short",IF(COUNT(D35,E35,F35)&lt;3,"Add entry, stop and size",IF(F35&lt;=0,"Size must be above 0",IF(AND(G35&lt;&gt;"",N(G35)&lt;=0),"Point value must be above 0","OK")))))</f>
        <v/>
      </c>
      <c r="M35" s="29"/>
      <c r="N35" s="15"/>
      <c r="O35" s="44"/>
      <c r="P35" s="16"/>
      <c r="Q35" s="16"/>
      <c r="R35" s="16"/>
      <c r="S35" s="25"/>
      <c r="T35" s="16"/>
      <c r="U35" s="26" t="str">
        <f aca="false">IF(X35&lt;&gt;"OK","",ABS(P35-Q35)*S35*IF(T35="",1,T35))</f>
        <v/>
      </c>
      <c r="V35" s="26" t="str">
        <f aca="false">IF(X35&lt;&gt;"OK","",(R35-P35)*IF(O35="Long",1,-1)*S35*IF(T35="",1,T35))</f>
        <v/>
      </c>
      <c r="W35" s="30" t="str">
        <f aca="false">IF(X35&lt;&gt;"OK","",V35/U35)</f>
        <v/>
      </c>
      <c r="X35" s="28" t="str">
        <f aca="false">IF(COUNTA(M35:T35)=0,"",IF(AND(O35&lt;&gt;"Long",O35&lt;&gt;"Short"),"Pick Long or Short",IF(COUNT(P35,Q35,R35,S35)&lt;4,"Add entry, initial stop, exit and size",IF(S35&lt;=0,"Size must be above 0",IF(IF(O35="Long",Q35&gt;=P35,Q35&lt;=P35),"Initial stop must be on the losing side of entry",IF(AND(T35&lt;&gt;"",N(T35)&lt;=0),"Point value must be above 0","OK"))))))</f>
        <v/>
      </c>
    </row>
    <row r="36" customFormat="false" ht="15" hidden="false" customHeight="false" outlineLevel="0" collapsed="false">
      <c r="A36" s="15"/>
      <c r="B36" s="44"/>
      <c r="C36" s="44"/>
      <c r="D36" s="16"/>
      <c r="E36" s="16"/>
      <c r="F36" s="25"/>
      <c r="G36" s="16"/>
      <c r="H36" s="15"/>
      <c r="I36" s="26" t="str">
        <f aca="false">IF(K36&lt;&gt;"OK","",MAX(0,IF(B36="Long",D36-E36,E36-D36))*F36*IF(G36="",1,G36))</f>
        <v/>
      </c>
      <c r="J36" s="27" t="str">
        <f aca="false">IF(OR(K36&lt;&gt;"OK",N('Example Rules'!$B$15)&lt;=0),"",I36/'Example Rules'!$B$15)</f>
        <v/>
      </c>
      <c r="K36" s="28" t="str">
        <f aca="false">IF(COUNTA(A36:H36)=0,"",IF(AND(B36&lt;&gt;"Long",B36&lt;&gt;"Short"),"Pick Long or Short",IF(COUNT(D36,E36,F36)&lt;3,"Add entry, stop and size",IF(F36&lt;=0,"Size must be above 0",IF(AND(G36&lt;&gt;"",N(G36)&lt;=0),"Point value must be above 0","OK")))))</f>
        <v/>
      </c>
      <c r="M36" s="29"/>
      <c r="N36" s="15"/>
      <c r="O36" s="44"/>
      <c r="P36" s="16"/>
      <c r="Q36" s="16"/>
      <c r="R36" s="16"/>
      <c r="S36" s="25"/>
      <c r="T36" s="16"/>
      <c r="U36" s="26" t="str">
        <f aca="false">IF(X36&lt;&gt;"OK","",ABS(P36-Q36)*S36*IF(T36="",1,T36))</f>
        <v/>
      </c>
      <c r="V36" s="26" t="str">
        <f aca="false">IF(X36&lt;&gt;"OK","",(R36-P36)*IF(O36="Long",1,-1)*S36*IF(T36="",1,T36))</f>
        <v/>
      </c>
      <c r="W36" s="30" t="str">
        <f aca="false">IF(X36&lt;&gt;"OK","",V36/U36)</f>
        <v/>
      </c>
      <c r="X36" s="28" t="str">
        <f aca="false">IF(COUNTA(M36:T36)=0,"",IF(AND(O36&lt;&gt;"Long",O36&lt;&gt;"Short"),"Pick Long or Short",IF(COUNT(P36,Q36,R36,S36)&lt;4,"Add entry, initial stop, exit and size",IF(S36&lt;=0,"Size must be above 0",IF(IF(O36="Long",Q36&gt;=P36,Q36&lt;=P36),"Initial stop must be on the losing side of entry",IF(AND(T36&lt;&gt;"",N(T36)&lt;=0),"Point value must be above 0","OK"))))))</f>
        <v/>
      </c>
    </row>
    <row r="37" customFormat="false" ht="15" hidden="false" customHeight="false" outlineLevel="0" collapsed="false">
      <c r="A37" s="15"/>
      <c r="B37" s="44"/>
      <c r="C37" s="44"/>
      <c r="D37" s="16"/>
      <c r="E37" s="16"/>
      <c r="F37" s="25"/>
      <c r="G37" s="16"/>
      <c r="H37" s="15"/>
      <c r="I37" s="26" t="str">
        <f aca="false">IF(K37&lt;&gt;"OK","",MAX(0,IF(B37="Long",D37-E37,E37-D37))*F37*IF(G37="",1,G37))</f>
        <v/>
      </c>
      <c r="J37" s="27" t="str">
        <f aca="false">IF(OR(K37&lt;&gt;"OK",N('Example Rules'!$B$15)&lt;=0),"",I37/'Example Rules'!$B$15)</f>
        <v/>
      </c>
      <c r="K37" s="28" t="str">
        <f aca="false">IF(COUNTA(A37:H37)=0,"",IF(AND(B37&lt;&gt;"Long",B37&lt;&gt;"Short"),"Pick Long or Short",IF(COUNT(D37,E37,F37)&lt;3,"Add entry, stop and size",IF(F37&lt;=0,"Size must be above 0",IF(AND(G37&lt;&gt;"",N(G37)&lt;=0),"Point value must be above 0","OK")))))</f>
        <v/>
      </c>
      <c r="M37" s="29"/>
      <c r="N37" s="15"/>
      <c r="O37" s="44"/>
      <c r="P37" s="16"/>
      <c r="Q37" s="16"/>
      <c r="R37" s="16"/>
      <c r="S37" s="25"/>
      <c r="T37" s="16"/>
      <c r="U37" s="26" t="str">
        <f aca="false">IF(X37&lt;&gt;"OK","",ABS(P37-Q37)*S37*IF(T37="",1,T37))</f>
        <v/>
      </c>
      <c r="V37" s="26" t="str">
        <f aca="false">IF(X37&lt;&gt;"OK","",(R37-P37)*IF(O37="Long",1,-1)*S37*IF(T37="",1,T37))</f>
        <v/>
      </c>
      <c r="W37" s="30" t="str">
        <f aca="false">IF(X37&lt;&gt;"OK","",V37/U37)</f>
        <v/>
      </c>
      <c r="X37" s="28" t="str">
        <f aca="false">IF(COUNTA(M37:T37)=0,"",IF(AND(O37&lt;&gt;"Long",O37&lt;&gt;"Short"),"Pick Long or Short",IF(COUNT(P37,Q37,R37,S37)&lt;4,"Add entry, initial stop, exit and size",IF(S37&lt;=0,"Size must be above 0",IF(IF(O37="Long",Q37&gt;=P37,Q37&lt;=P37),"Initial stop must be on the losing side of entry",IF(AND(T37&lt;&gt;"",N(T37)&lt;=0),"Point value must be above 0","OK"))))))</f>
        <v/>
      </c>
    </row>
    <row r="38" customFormat="false" ht="15" hidden="false" customHeight="false" outlineLevel="0" collapsed="false">
      <c r="A38" s="15"/>
      <c r="B38" s="44"/>
      <c r="C38" s="44"/>
      <c r="D38" s="16"/>
      <c r="E38" s="16"/>
      <c r="F38" s="25"/>
      <c r="G38" s="16"/>
      <c r="H38" s="15"/>
      <c r="I38" s="26" t="str">
        <f aca="false">IF(K38&lt;&gt;"OK","",MAX(0,IF(B38="Long",D38-E38,E38-D38))*F38*IF(G38="",1,G38))</f>
        <v/>
      </c>
      <c r="J38" s="27" t="str">
        <f aca="false">IF(OR(K38&lt;&gt;"OK",N('Example Rules'!$B$15)&lt;=0),"",I38/'Example Rules'!$B$15)</f>
        <v/>
      </c>
      <c r="K38" s="28" t="str">
        <f aca="false">IF(COUNTA(A38:H38)=0,"",IF(AND(B38&lt;&gt;"Long",B38&lt;&gt;"Short"),"Pick Long or Short",IF(COUNT(D38,E38,F38)&lt;3,"Add entry, stop and size",IF(F38&lt;=0,"Size must be above 0",IF(AND(G38&lt;&gt;"",N(G38)&lt;=0),"Point value must be above 0","OK")))))</f>
        <v/>
      </c>
      <c r="M38" s="29"/>
      <c r="N38" s="15"/>
      <c r="O38" s="44"/>
      <c r="P38" s="16"/>
      <c r="Q38" s="16"/>
      <c r="R38" s="16"/>
      <c r="S38" s="25"/>
      <c r="T38" s="16"/>
      <c r="U38" s="26" t="str">
        <f aca="false">IF(X38&lt;&gt;"OK","",ABS(P38-Q38)*S38*IF(T38="",1,T38))</f>
        <v/>
      </c>
      <c r="V38" s="26" t="str">
        <f aca="false">IF(X38&lt;&gt;"OK","",(R38-P38)*IF(O38="Long",1,-1)*S38*IF(T38="",1,T38))</f>
        <v/>
      </c>
      <c r="W38" s="30" t="str">
        <f aca="false">IF(X38&lt;&gt;"OK","",V38/U38)</f>
        <v/>
      </c>
      <c r="X38" s="28" t="str">
        <f aca="false">IF(COUNTA(M38:T38)=0,"",IF(AND(O38&lt;&gt;"Long",O38&lt;&gt;"Short"),"Pick Long or Short",IF(COUNT(P38,Q38,R38,S38)&lt;4,"Add entry, initial stop, exit and size",IF(S38&lt;=0,"Size must be above 0",IF(IF(O38="Long",Q38&gt;=P38,Q38&lt;=P38),"Initial stop must be on the losing side of entry",IF(AND(T38&lt;&gt;"",N(T38)&lt;=0),"Point value must be above 0","OK"))))))</f>
        <v/>
      </c>
    </row>
    <row r="39" customFormat="false" ht="15" hidden="false" customHeight="false" outlineLevel="0" collapsed="false">
      <c r="A39" s="15"/>
      <c r="B39" s="44"/>
      <c r="C39" s="44"/>
      <c r="D39" s="16"/>
      <c r="E39" s="16"/>
      <c r="F39" s="25"/>
      <c r="G39" s="16"/>
      <c r="H39" s="15"/>
      <c r="I39" s="26" t="str">
        <f aca="false">IF(K39&lt;&gt;"OK","",MAX(0,IF(B39="Long",D39-E39,E39-D39))*F39*IF(G39="",1,G39))</f>
        <v/>
      </c>
      <c r="J39" s="27" t="str">
        <f aca="false">IF(OR(K39&lt;&gt;"OK",N('Example Rules'!$B$15)&lt;=0),"",I39/'Example Rules'!$B$15)</f>
        <v/>
      </c>
      <c r="K39" s="28" t="str">
        <f aca="false">IF(COUNTA(A39:H39)=0,"",IF(AND(B39&lt;&gt;"Long",B39&lt;&gt;"Short"),"Pick Long or Short",IF(COUNT(D39,E39,F39)&lt;3,"Add entry, stop and size",IF(F39&lt;=0,"Size must be above 0",IF(AND(G39&lt;&gt;"",N(G39)&lt;=0),"Point value must be above 0","OK")))))</f>
        <v/>
      </c>
      <c r="M39" s="29"/>
      <c r="N39" s="15"/>
      <c r="O39" s="44"/>
      <c r="P39" s="16"/>
      <c r="Q39" s="16"/>
      <c r="R39" s="16"/>
      <c r="S39" s="25"/>
      <c r="T39" s="16"/>
      <c r="U39" s="26" t="str">
        <f aca="false">IF(X39&lt;&gt;"OK","",ABS(P39-Q39)*S39*IF(T39="",1,T39))</f>
        <v/>
      </c>
      <c r="V39" s="26" t="str">
        <f aca="false">IF(X39&lt;&gt;"OK","",(R39-P39)*IF(O39="Long",1,-1)*S39*IF(T39="",1,T39))</f>
        <v/>
      </c>
      <c r="W39" s="30" t="str">
        <f aca="false">IF(X39&lt;&gt;"OK","",V39/U39)</f>
        <v/>
      </c>
      <c r="X39" s="28" t="str">
        <f aca="false">IF(COUNTA(M39:T39)=0,"",IF(AND(O39&lt;&gt;"Long",O39&lt;&gt;"Short"),"Pick Long or Short",IF(COUNT(P39,Q39,R39,S39)&lt;4,"Add entry, initial stop, exit and size",IF(S39&lt;=0,"Size must be above 0",IF(IF(O39="Long",Q39&gt;=P39,Q39&lt;=P39),"Initial stop must be on the losing side of entry",IF(AND(T39&lt;&gt;"",N(T39)&lt;=0),"Point value must be above 0","OK"))))))</f>
        <v/>
      </c>
    </row>
    <row r="40" customFormat="false" ht="15" hidden="false" customHeight="false" outlineLevel="0" collapsed="false">
      <c r="A40" s="15"/>
      <c r="B40" s="44"/>
      <c r="C40" s="44"/>
      <c r="D40" s="16"/>
      <c r="E40" s="16"/>
      <c r="F40" s="25"/>
      <c r="G40" s="16"/>
      <c r="H40" s="15"/>
      <c r="I40" s="26" t="str">
        <f aca="false">IF(K40&lt;&gt;"OK","",MAX(0,IF(B40="Long",D40-E40,E40-D40))*F40*IF(G40="",1,G40))</f>
        <v/>
      </c>
      <c r="J40" s="27" t="str">
        <f aca="false">IF(OR(K40&lt;&gt;"OK",N('Example Rules'!$B$15)&lt;=0),"",I40/'Example Rules'!$B$15)</f>
        <v/>
      </c>
      <c r="K40" s="28" t="str">
        <f aca="false">IF(COUNTA(A40:H40)=0,"",IF(AND(B40&lt;&gt;"Long",B40&lt;&gt;"Short"),"Pick Long or Short",IF(COUNT(D40,E40,F40)&lt;3,"Add entry, stop and size",IF(F40&lt;=0,"Size must be above 0",IF(AND(G40&lt;&gt;"",N(G40)&lt;=0),"Point value must be above 0","OK")))))</f>
        <v/>
      </c>
      <c r="M40" s="29"/>
      <c r="N40" s="15"/>
      <c r="O40" s="44"/>
      <c r="P40" s="16"/>
      <c r="Q40" s="16"/>
      <c r="R40" s="16"/>
      <c r="S40" s="25"/>
      <c r="T40" s="16"/>
      <c r="U40" s="26" t="str">
        <f aca="false">IF(X40&lt;&gt;"OK","",ABS(P40-Q40)*S40*IF(T40="",1,T40))</f>
        <v/>
      </c>
      <c r="V40" s="26" t="str">
        <f aca="false">IF(X40&lt;&gt;"OK","",(R40-P40)*IF(O40="Long",1,-1)*S40*IF(T40="",1,T40))</f>
        <v/>
      </c>
      <c r="W40" s="30" t="str">
        <f aca="false">IF(X40&lt;&gt;"OK","",V40/U40)</f>
        <v/>
      </c>
      <c r="X40" s="28" t="str">
        <f aca="false">IF(COUNTA(M40:T40)=0,"",IF(AND(O40&lt;&gt;"Long",O40&lt;&gt;"Short"),"Pick Long or Short",IF(COUNT(P40,Q40,R40,S40)&lt;4,"Add entry, initial stop, exit and size",IF(S40&lt;=0,"Size must be above 0",IF(IF(O40="Long",Q40&gt;=P40,Q40&lt;=P40),"Initial stop must be on the losing side of entry",IF(AND(T40&lt;&gt;"",N(T40)&lt;=0),"Point value must be above 0","OK"))))))</f>
        <v/>
      </c>
    </row>
    <row r="41" customFormat="false" ht="15" hidden="false" customHeight="false" outlineLevel="0" collapsed="false">
      <c r="A41" s="15"/>
      <c r="B41" s="44"/>
      <c r="C41" s="44"/>
      <c r="D41" s="16"/>
      <c r="E41" s="16"/>
      <c r="F41" s="25"/>
      <c r="G41" s="16"/>
      <c r="H41" s="15"/>
      <c r="I41" s="26" t="str">
        <f aca="false">IF(K41&lt;&gt;"OK","",MAX(0,IF(B41="Long",D41-E41,E41-D41))*F41*IF(G41="",1,G41))</f>
        <v/>
      </c>
      <c r="J41" s="27" t="str">
        <f aca="false">IF(OR(K41&lt;&gt;"OK",N('Example Rules'!$B$15)&lt;=0),"",I41/'Example Rules'!$B$15)</f>
        <v/>
      </c>
      <c r="K41" s="28" t="str">
        <f aca="false">IF(COUNTA(A41:H41)=0,"",IF(AND(B41&lt;&gt;"Long",B41&lt;&gt;"Short"),"Pick Long or Short",IF(COUNT(D41,E41,F41)&lt;3,"Add entry, stop and size",IF(F41&lt;=0,"Size must be above 0",IF(AND(G41&lt;&gt;"",N(G41)&lt;=0),"Point value must be above 0","OK")))))</f>
        <v/>
      </c>
      <c r="M41" s="29"/>
      <c r="N41" s="15"/>
      <c r="O41" s="44"/>
      <c r="P41" s="16"/>
      <c r="Q41" s="16"/>
      <c r="R41" s="16"/>
      <c r="S41" s="25"/>
      <c r="T41" s="16"/>
      <c r="U41" s="26" t="str">
        <f aca="false">IF(X41&lt;&gt;"OK","",ABS(P41-Q41)*S41*IF(T41="",1,T41))</f>
        <v/>
      </c>
      <c r="V41" s="26" t="str">
        <f aca="false">IF(X41&lt;&gt;"OK","",(R41-P41)*IF(O41="Long",1,-1)*S41*IF(T41="",1,T41))</f>
        <v/>
      </c>
      <c r="W41" s="30" t="str">
        <f aca="false">IF(X41&lt;&gt;"OK","",V41/U41)</f>
        <v/>
      </c>
      <c r="X41" s="28" t="str">
        <f aca="false">IF(COUNTA(M41:T41)=0,"",IF(AND(O41&lt;&gt;"Long",O41&lt;&gt;"Short"),"Pick Long or Short",IF(COUNT(P41,Q41,R41,S41)&lt;4,"Add entry, initial stop, exit and size",IF(S41&lt;=0,"Size must be above 0",IF(IF(O41="Long",Q41&gt;=P41,Q41&lt;=P41),"Initial stop must be on the losing side of entry",IF(AND(T41&lt;&gt;"",N(T41)&lt;=0),"Point value must be above 0","OK"))))))</f>
        <v/>
      </c>
    </row>
    <row r="42" customFormat="false" ht="15" hidden="false" customHeight="false" outlineLevel="0" collapsed="false">
      <c r="A42" s="15"/>
      <c r="B42" s="44"/>
      <c r="C42" s="44"/>
      <c r="D42" s="16"/>
      <c r="E42" s="16"/>
      <c r="F42" s="25"/>
      <c r="G42" s="16"/>
      <c r="H42" s="15"/>
      <c r="I42" s="26" t="str">
        <f aca="false">IF(K42&lt;&gt;"OK","",MAX(0,IF(B42="Long",D42-E42,E42-D42))*F42*IF(G42="",1,G42))</f>
        <v/>
      </c>
      <c r="J42" s="27" t="str">
        <f aca="false">IF(OR(K42&lt;&gt;"OK",N('Example Rules'!$B$15)&lt;=0),"",I42/'Example Rules'!$B$15)</f>
        <v/>
      </c>
      <c r="K42" s="28" t="str">
        <f aca="false">IF(COUNTA(A42:H42)=0,"",IF(AND(B42&lt;&gt;"Long",B42&lt;&gt;"Short"),"Pick Long or Short",IF(COUNT(D42,E42,F42)&lt;3,"Add entry, stop and size",IF(F42&lt;=0,"Size must be above 0",IF(AND(G42&lt;&gt;"",N(G42)&lt;=0),"Point value must be above 0","OK")))))</f>
        <v/>
      </c>
      <c r="M42" s="29"/>
      <c r="N42" s="15"/>
      <c r="O42" s="44"/>
      <c r="P42" s="16"/>
      <c r="Q42" s="16"/>
      <c r="R42" s="16"/>
      <c r="S42" s="25"/>
      <c r="T42" s="16"/>
      <c r="U42" s="26" t="str">
        <f aca="false">IF(X42&lt;&gt;"OK","",ABS(P42-Q42)*S42*IF(T42="",1,T42))</f>
        <v/>
      </c>
      <c r="V42" s="26" t="str">
        <f aca="false">IF(X42&lt;&gt;"OK","",(R42-P42)*IF(O42="Long",1,-1)*S42*IF(T42="",1,T42))</f>
        <v/>
      </c>
      <c r="W42" s="30" t="str">
        <f aca="false">IF(X42&lt;&gt;"OK","",V42/U42)</f>
        <v/>
      </c>
      <c r="X42" s="28" t="str">
        <f aca="false">IF(COUNTA(M42:T42)=0,"",IF(AND(O42&lt;&gt;"Long",O42&lt;&gt;"Short"),"Pick Long or Short",IF(COUNT(P42,Q42,R42,S42)&lt;4,"Add entry, initial stop, exit and size",IF(S42&lt;=0,"Size must be above 0",IF(IF(O42="Long",Q42&gt;=P42,Q42&lt;=P42),"Initial stop must be on the losing side of entry",IF(AND(T42&lt;&gt;"",N(T42)&lt;=0),"Point value must be above 0","OK"))))))</f>
        <v/>
      </c>
    </row>
    <row r="43" customFormat="false" ht="15" hidden="false" customHeight="false" outlineLevel="0" collapsed="false">
      <c r="A43" s="15"/>
      <c r="B43" s="44"/>
      <c r="C43" s="44"/>
      <c r="D43" s="16"/>
      <c r="E43" s="16"/>
      <c r="F43" s="25"/>
      <c r="G43" s="16"/>
      <c r="H43" s="15"/>
      <c r="I43" s="26" t="str">
        <f aca="false">IF(K43&lt;&gt;"OK","",MAX(0,IF(B43="Long",D43-E43,E43-D43))*F43*IF(G43="",1,G43))</f>
        <v/>
      </c>
      <c r="J43" s="27" t="str">
        <f aca="false">IF(OR(K43&lt;&gt;"OK",N('Example Rules'!$B$15)&lt;=0),"",I43/'Example Rules'!$B$15)</f>
        <v/>
      </c>
      <c r="K43" s="28" t="str">
        <f aca="false">IF(COUNTA(A43:H43)=0,"",IF(AND(B43&lt;&gt;"Long",B43&lt;&gt;"Short"),"Pick Long or Short",IF(COUNT(D43,E43,F43)&lt;3,"Add entry, stop and size",IF(F43&lt;=0,"Size must be above 0",IF(AND(G43&lt;&gt;"",N(G43)&lt;=0),"Point value must be above 0","OK")))))</f>
        <v/>
      </c>
      <c r="M43" s="29"/>
      <c r="N43" s="15"/>
      <c r="O43" s="44"/>
      <c r="P43" s="16"/>
      <c r="Q43" s="16"/>
      <c r="R43" s="16"/>
      <c r="S43" s="25"/>
      <c r="T43" s="16"/>
      <c r="U43" s="26" t="str">
        <f aca="false">IF(X43&lt;&gt;"OK","",ABS(P43-Q43)*S43*IF(T43="",1,T43))</f>
        <v/>
      </c>
      <c r="V43" s="26" t="str">
        <f aca="false">IF(X43&lt;&gt;"OK","",(R43-P43)*IF(O43="Long",1,-1)*S43*IF(T43="",1,T43))</f>
        <v/>
      </c>
      <c r="W43" s="30" t="str">
        <f aca="false">IF(X43&lt;&gt;"OK","",V43/U43)</f>
        <v/>
      </c>
      <c r="X43" s="28" t="str">
        <f aca="false">IF(COUNTA(M43:T43)=0,"",IF(AND(O43&lt;&gt;"Long",O43&lt;&gt;"Short"),"Pick Long or Short",IF(COUNT(P43,Q43,R43,S43)&lt;4,"Add entry, initial stop, exit and size",IF(S43&lt;=0,"Size must be above 0",IF(IF(O43="Long",Q43&gt;=P43,Q43&lt;=P43),"Initial stop must be on the losing side of entry",IF(AND(T43&lt;&gt;"",N(T43)&lt;=0),"Point value must be above 0","OK"))))))</f>
        <v/>
      </c>
    </row>
    <row r="44" customFormat="false" ht="15" hidden="false" customHeight="false" outlineLevel="0" collapsed="false">
      <c r="A44" s="15"/>
      <c r="B44" s="44"/>
      <c r="C44" s="44"/>
      <c r="D44" s="16"/>
      <c r="E44" s="16"/>
      <c r="F44" s="25"/>
      <c r="G44" s="16"/>
      <c r="H44" s="15"/>
      <c r="I44" s="26" t="str">
        <f aca="false">IF(K44&lt;&gt;"OK","",MAX(0,IF(B44="Long",D44-E44,E44-D44))*F44*IF(G44="",1,G44))</f>
        <v/>
      </c>
      <c r="J44" s="27" t="str">
        <f aca="false">IF(OR(K44&lt;&gt;"OK",N('Example Rules'!$B$15)&lt;=0),"",I44/'Example Rules'!$B$15)</f>
        <v/>
      </c>
      <c r="K44" s="28" t="str">
        <f aca="false">IF(COUNTA(A44:H44)=0,"",IF(AND(B44&lt;&gt;"Long",B44&lt;&gt;"Short"),"Pick Long or Short",IF(COUNT(D44,E44,F44)&lt;3,"Add entry, stop and size",IF(F44&lt;=0,"Size must be above 0",IF(AND(G44&lt;&gt;"",N(G44)&lt;=0),"Point value must be above 0","OK")))))</f>
        <v/>
      </c>
      <c r="M44" s="29"/>
      <c r="N44" s="15"/>
      <c r="O44" s="44"/>
      <c r="P44" s="16"/>
      <c r="Q44" s="16"/>
      <c r="R44" s="16"/>
      <c r="S44" s="25"/>
      <c r="T44" s="16"/>
      <c r="U44" s="26" t="str">
        <f aca="false">IF(X44&lt;&gt;"OK","",ABS(P44-Q44)*S44*IF(T44="",1,T44))</f>
        <v/>
      </c>
      <c r="V44" s="26" t="str">
        <f aca="false">IF(X44&lt;&gt;"OK","",(R44-P44)*IF(O44="Long",1,-1)*S44*IF(T44="",1,T44))</f>
        <v/>
      </c>
      <c r="W44" s="30" t="str">
        <f aca="false">IF(X44&lt;&gt;"OK","",V44/U44)</f>
        <v/>
      </c>
      <c r="X44" s="28" t="str">
        <f aca="false">IF(COUNTA(M44:T44)=0,"",IF(AND(O44&lt;&gt;"Long",O44&lt;&gt;"Short"),"Pick Long or Short",IF(COUNT(P44,Q44,R44,S44)&lt;4,"Add entry, initial stop, exit and size",IF(S44&lt;=0,"Size must be above 0",IF(IF(O44="Long",Q44&gt;=P44,Q44&lt;=P44),"Initial stop must be on the losing side of entry",IF(AND(T44&lt;&gt;"",N(T44)&lt;=0),"Point value must be above 0","OK"))))))</f>
        <v/>
      </c>
    </row>
    <row r="45" customFormat="false" ht="15" hidden="false" customHeight="false" outlineLevel="0" collapsed="false">
      <c r="A45" s="15"/>
      <c r="B45" s="44"/>
      <c r="C45" s="44"/>
      <c r="D45" s="16"/>
      <c r="E45" s="16"/>
      <c r="F45" s="25"/>
      <c r="G45" s="16"/>
      <c r="H45" s="15"/>
      <c r="I45" s="26" t="str">
        <f aca="false">IF(K45&lt;&gt;"OK","",MAX(0,IF(B45="Long",D45-E45,E45-D45))*F45*IF(G45="",1,G45))</f>
        <v/>
      </c>
      <c r="J45" s="27" t="str">
        <f aca="false">IF(OR(K45&lt;&gt;"OK",N('Example Rules'!$B$15)&lt;=0),"",I45/'Example Rules'!$B$15)</f>
        <v/>
      </c>
      <c r="K45" s="28" t="str">
        <f aca="false">IF(COUNTA(A45:H45)=0,"",IF(AND(B45&lt;&gt;"Long",B45&lt;&gt;"Short"),"Pick Long or Short",IF(COUNT(D45,E45,F45)&lt;3,"Add entry, stop and size",IF(F45&lt;=0,"Size must be above 0",IF(AND(G45&lt;&gt;"",N(G45)&lt;=0),"Point value must be above 0","OK")))))</f>
        <v/>
      </c>
      <c r="M45" s="29"/>
      <c r="N45" s="15"/>
      <c r="O45" s="44"/>
      <c r="P45" s="16"/>
      <c r="Q45" s="16"/>
      <c r="R45" s="16"/>
      <c r="S45" s="25"/>
      <c r="T45" s="16"/>
      <c r="U45" s="26" t="str">
        <f aca="false">IF(X45&lt;&gt;"OK","",ABS(P45-Q45)*S45*IF(T45="",1,T45))</f>
        <v/>
      </c>
      <c r="V45" s="26" t="str">
        <f aca="false">IF(X45&lt;&gt;"OK","",(R45-P45)*IF(O45="Long",1,-1)*S45*IF(T45="",1,T45))</f>
        <v/>
      </c>
      <c r="W45" s="30" t="str">
        <f aca="false">IF(X45&lt;&gt;"OK","",V45/U45)</f>
        <v/>
      </c>
      <c r="X45" s="28" t="str">
        <f aca="false">IF(COUNTA(M45:T45)=0,"",IF(AND(O45&lt;&gt;"Long",O45&lt;&gt;"Short"),"Pick Long or Short",IF(COUNT(P45,Q45,R45,S45)&lt;4,"Add entry, initial stop, exit and size",IF(S45&lt;=0,"Size must be above 0",IF(IF(O45="Long",Q45&gt;=P45,Q45&lt;=P45),"Initial stop must be on the losing side of entry",IF(AND(T45&lt;&gt;"",N(T45)&lt;=0),"Point value must be above 0","OK"))))))</f>
        <v/>
      </c>
    </row>
    <row r="46" customFormat="false" ht="15" hidden="false" customHeight="false" outlineLevel="0" collapsed="false">
      <c r="A46" s="15"/>
      <c r="B46" s="44"/>
      <c r="C46" s="44"/>
      <c r="D46" s="16"/>
      <c r="E46" s="16"/>
      <c r="F46" s="25"/>
      <c r="G46" s="16"/>
      <c r="H46" s="15"/>
      <c r="I46" s="26" t="str">
        <f aca="false">IF(K46&lt;&gt;"OK","",MAX(0,IF(B46="Long",D46-E46,E46-D46))*F46*IF(G46="",1,G46))</f>
        <v/>
      </c>
      <c r="J46" s="27" t="str">
        <f aca="false">IF(OR(K46&lt;&gt;"OK",N('Example Rules'!$B$15)&lt;=0),"",I46/'Example Rules'!$B$15)</f>
        <v/>
      </c>
      <c r="K46" s="28" t="str">
        <f aca="false">IF(COUNTA(A46:H46)=0,"",IF(AND(B46&lt;&gt;"Long",B46&lt;&gt;"Short"),"Pick Long or Short",IF(COUNT(D46,E46,F46)&lt;3,"Add entry, stop and size",IF(F46&lt;=0,"Size must be above 0",IF(AND(G46&lt;&gt;"",N(G46)&lt;=0),"Point value must be above 0","OK")))))</f>
        <v/>
      </c>
      <c r="M46" s="29"/>
      <c r="N46" s="15"/>
      <c r="O46" s="44"/>
      <c r="P46" s="16"/>
      <c r="Q46" s="16"/>
      <c r="R46" s="16"/>
      <c r="S46" s="25"/>
      <c r="T46" s="16"/>
      <c r="U46" s="26" t="str">
        <f aca="false">IF(X46&lt;&gt;"OK","",ABS(P46-Q46)*S46*IF(T46="",1,T46))</f>
        <v/>
      </c>
      <c r="V46" s="26" t="str">
        <f aca="false">IF(X46&lt;&gt;"OK","",(R46-P46)*IF(O46="Long",1,-1)*S46*IF(T46="",1,T46))</f>
        <v/>
      </c>
      <c r="W46" s="30" t="str">
        <f aca="false">IF(X46&lt;&gt;"OK","",V46/U46)</f>
        <v/>
      </c>
      <c r="X46" s="28" t="str">
        <f aca="false">IF(COUNTA(M46:T46)=0,"",IF(AND(O46&lt;&gt;"Long",O46&lt;&gt;"Short"),"Pick Long or Short",IF(COUNT(P46,Q46,R46,S46)&lt;4,"Add entry, initial stop, exit and size",IF(S46&lt;=0,"Size must be above 0",IF(IF(O46="Long",Q46&gt;=P46,Q46&lt;=P46),"Initial stop must be on the losing side of entry",IF(AND(T46&lt;&gt;"",N(T46)&lt;=0),"Point value must be above 0","OK"))))))</f>
        <v/>
      </c>
    </row>
    <row r="47" customFormat="false" ht="15" hidden="false" customHeight="false" outlineLevel="0" collapsed="false">
      <c r="A47" s="15"/>
      <c r="B47" s="44"/>
      <c r="C47" s="44"/>
      <c r="D47" s="16"/>
      <c r="E47" s="16"/>
      <c r="F47" s="25"/>
      <c r="G47" s="16"/>
      <c r="H47" s="15"/>
      <c r="I47" s="26" t="str">
        <f aca="false">IF(K47&lt;&gt;"OK","",MAX(0,IF(B47="Long",D47-E47,E47-D47))*F47*IF(G47="",1,G47))</f>
        <v/>
      </c>
      <c r="J47" s="27" t="str">
        <f aca="false">IF(OR(K47&lt;&gt;"OK",N('Example Rules'!$B$15)&lt;=0),"",I47/'Example Rules'!$B$15)</f>
        <v/>
      </c>
      <c r="K47" s="28" t="str">
        <f aca="false">IF(COUNTA(A47:H47)=0,"",IF(AND(B47&lt;&gt;"Long",B47&lt;&gt;"Short"),"Pick Long or Short",IF(COUNT(D47,E47,F47)&lt;3,"Add entry, stop and size",IF(F47&lt;=0,"Size must be above 0",IF(AND(G47&lt;&gt;"",N(G47)&lt;=0),"Point value must be above 0","OK")))))</f>
        <v/>
      </c>
      <c r="M47" s="29"/>
      <c r="N47" s="15"/>
      <c r="O47" s="44"/>
      <c r="P47" s="16"/>
      <c r="Q47" s="16"/>
      <c r="R47" s="16"/>
      <c r="S47" s="25"/>
      <c r="T47" s="16"/>
      <c r="U47" s="26" t="str">
        <f aca="false">IF(X47&lt;&gt;"OK","",ABS(P47-Q47)*S47*IF(T47="",1,T47))</f>
        <v/>
      </c>
      <c r="V47" s="26" t="str">
        <f aca="false">IF(X47&lt;&gt;"OK","",(R47-P47)*IF(O47="Long",1,-1)*S47*IF(T47="",1,T47))</f>
        <v/>
      </c>
      <c r="W47" s="30" t="str">
        <f aca="false">IF(X47&lt;&gt;"OK","",V47/U47)</f>
        <v/>
      </c>
      <c r="X47" s="28" t="str">
        <f aca="false">IF(COUNTA(M47:T47)=0,"",IF(AND(O47&lt;&gt;"Long",O47&lt;&gt;"Short"),"Pick Long or Short",IF(COUNT(P47,Q47,R47,S47)&lt;4,"Add entry, initial stop, exit and size",IF(S47&lt;=0,"Size must be above 0",IF(IF(O47="Long",Q47&gt;=P47,Q47&lt;=P47),"Initial stop must be on the losing side of entry",IF(AND(T47&lt;&gt;"",N(T47)&lt;=0),"Point value must be above 0","OK"))))))</f>
        <v/>
      </c>
    </row>
    <row r="48" customFormat="false" ht="15" hidden="false" customHeight="false" outlineLevel="0" collapsed="false">
      <c r="A48" s="15"/>
      <c r="B48" s="44"/>
      <c r="C48" s="44"/>
      <c r="D48" s="16"/>
      <c r="E48" s="16"/>
      <c r="F48" s="25"/>
      <c r="G48" s="16"/>
      <c r="H48" s="15"/>
      <c r="I48" s="26" t="str">
        <f aca="false">IF(K48&lt;&gt;"OK","",MAX(0,IF(B48="Long",D48-E48,E48-D48))*F48*IF(G48="",1,G48))</f>
        <v/>
      </c>
      <c r="J48" s="27" t="str">
        <f aca="false">IF(OR(K48&lt;&gt;"OK",N('Example Rules'!$B$15)&lt;=0),"",I48/'Example Rules'!$B$15)</f>
        <v/>
      </c>
      <c r="K48" s="28" t="str">
        <f aca="false">IF(COUNTA(A48:H48)=0,"",IF(AND(B48&lt;&gt;"Long",B48&lt;&gt;"Short"),"Pick Long or Short",IF(COUNT(D48,E48,F48)&lt;3,"Add entry, stop and size",IF(F48&lt;=0,"Size must be above 0",IF(AND(G48&lt;&gt;"",N(G48)&lt;=0),"Point value must be above 0","OK")))))</f>
        <v/>
      </c>
      <c r="M48" s="29"/>
      <c r="N48" s="15"/>
      <c r="O48" s="44"/>
      <c r="P48" s="16"/>
      <c r="Q48" s="16"/>
      <c r="R48" s="16"/>
      <c r="S48" s="25"/>
      <c r="T48" s="16"/>
      <c r="U48" s="26" t="str">
        <f aca="false">IF(X48&lt;&gt;"OK","",ABS(P48-Q48)*S48*IF(T48="",1,T48))</f>
        <v/>
      </c>
      <c r="V48" s="26" t="str">
        <f aca="false">IF(X48&lt;&gt;"OK","",(R48-P48)*IF(O48="Long",1,-1)*S48*IF(T48="",1,T48))</f>
        <v/>
      </c>
      <c r="W48" s="30" t="str">
        <f aca="false">IF(X48&lt;&gt;"OK","",V48/U48)</f>
        <v/>
      </c>
      <c r="X48" s="28" t="str">
        <f aca="false">IF(COUNTA(M48:T48)=0,"",IF(AND(O48&lt;&gt;"Long",O48&lt;&gt;"Short"),"Pick Long or Short",IF(COUNT(P48,Q48,R48,S48)&lt;4,"Add entry, initial stop, exit and size",IF(S48&lt;=0,"Size must be above 0",IF(IF(O48="Long",Q48&gt;=P48,Q48&lt;=P48),"Initial stop must be on the losing side of entry",IF(AND(T48&lt;&gt;"",N(T48)&lt;=0),"Point value must be above 0","OK"))))))</f>
        <v/>
      </c>
    </row>
    <row r="49" customFormat="false" ht="15" hidden="false" customHeight="false" outlineLevel="0" collapsed="false">
      <c r="A49" s="15"/>
      <c r="B49" s="44"/>
      <c r="C49" s="44"/>
      <c r="D49" s="16"/>
      <c r="E49" s="16"/>
      <c r="F49" s="25"/>
      <c r="G49" s="16"/>
      <c r="H49" s="15"/>
      <c r="I49" s="26" t="str">
        <f aca="false">IF(K49&lt;&gt;"OK","",MAX(0,IF(B49="Long",D49-E49,E49-D49))*F49*IF(G49="",1,G49))</f>
        <v/>
      </c>
      <c r="J49" s="27" t="str">
        <f aca="false">IF(OR(K49&lt;&gt;"OK",N('Example Rules'!$B$15)&lt;=0),"",I49/'Example Rules'!$B$15)</f>
        <v/>
      </c>
      <c r="K49" s="28" t="str">
        <f aca="false">IF(COUNTA(A49:H49)=0,"",IF(AND(B49&lt;&gt;"Long",B49&lt;&gt;"Short"),"Pick Long or Short",IF(COUNT(D49,E49,F49)&lt;3,"Add entry, stop and size",IF(F49&lt;=0,"Size must be above 0",IF(AND(G49&lt;&gt;"",N(G49)&lt;=0),"Point value must be above 0","OK")))))</f>
        <v/>
      </c>
      <c r="M49" s="29"/>
      <c r="N49" s="15"/>
      <c r="O49" s="44"/>
      <c r="P49" s="16"/>
      <c r="Q49" s="16"/>
      <c r="R49" s="16"/>
      <c r="S49" s="25"/>
      <c r="T49" s="16"/>
      <c r="U49" s="26" t="str">
        <f aca="false">IF(X49&lt;&gt;"OK","",ABS(P49-Q49)*S49*IF(T49="",1,T49))</f>
        <v/>
      </c>
      <c r="V49" s="26" t="str">
        <f aca="false">IF(X49&lt;&gt;"OK","",(R49-P49)*IF(O49="Long",1,-1)*S49*IF(T49="",1,T49))</f>
        <v/>
      </c>
      <c r="W49" s="30" t="str">
        <f aca="false">IF(X49&lt;&gt;"OK","",V49/U49)</f>
        <v/>
      </c>
      <c r="X49" s="28" t="str">
        <f aca="false">IF(COUNTA(M49:T49)=0,"",IF(AND(O49&lt;&gt;"Long",O49&lt;&gt;"Short"),"Pick Long or Short",IF(COUNT(P49,Q49,R49,S49)&lt;4,"Add entry, initial stop, exit and size",IF(S49&lt;=0,"Size must be above 0",IF(IF(O49="Long",Q49&gt;=P49,Q49&lt;=P49),"Initial stop must be on the losing side of entry",IF(AND(T49&lt;&gt;"",N(T49)&lt;=0),"Point value must be above 0","OK"))))))</f>
        <v/>
      </c>
    </row>
    <row r="50" customFormat="false" ht="15" hidden="false" customHeight="false" outlineLevel="0" collapsed="false">
      <c r="A50" s="15"/>
      <c r="B50" s="44"/>
      <c r="C50" s="44"/>
      <c r="D50" s="16"/>
      <c r="E50" s="16"/>
      <c r="F50" s="25"/>
      <c r="G50" s="16"/>
      <c r="H50" s="15"/>
      <c r="I50" s="26" t="str">
        <f aca="false">IF(K50&lt;&gt;"OK","",MAX(0,IF(B50="Long",D50-E50,E50-D50))*F50*IF(G50="",1,G50))</f>
        <v/>
      </c>
      <c r="J50" s="27" t="str">
        <f aca="false">IF(OR(K50&lt;&gt;"OK",N('Example Rules'!$B$15)&lt;=0),"",I50/'Example Rules'!$B$15)</f>
        <v/>
      </c>
      <c r="K50" s="28" t="str">
        <f aca="false">IF(COUNTA(A50:H50)=0,"",IF(AND(B50&lt;&gt;"Long",B50&lt;&gt;"Short"),"Pick Long or Short",IF(COUNT(D50,E50,F50)&lt;3,"Add entry, stop and size",IF(F50&lt;=0,"Size must be above 0",IF(AND(G50&lt;&gt;"",N(G50)&lt;=0),"Point value must be above 0","OK")))))</f>
        <v/>
      </c>
      <c r="M50" s="29"/>
      <c r="N50" s="15"/>
      <c r="O50" s="44"/>
      <c r="P50" s="16"/>
      <c r="Q50" s="16"/>
      <c r="R50" s="16"/>
      <c r="S50" s="25"/>
      <c r="T50" s="16"/>
      <c r="U50" s="26" t="str">
        <f aca="false">IF(X50&lt;&gt;"OK","",ABS(P50-Q50)*S50*IF(T50="",1,T50))</f>
        <v/>
      </c>
      <c r="V50" s="26" t="str">
        <f aca="false">IF(X50&lt;&gt;"OK","",(R50-P50)*IF(O50="Long",1,-1)*S50*IF(T50="",1,T50))</f>
        <v/>
      </c>
      <c r="W50" s="30" t="str">
        <f aca="false">IF(X50&lt;&gt;"OK","",V50/U50)</f>
        <v/>
      </c>
      <c r="X50" s="28" t="str">
        <f aca="false">IF(COUNTA(M50:T50)=0,"",IF(AND(O50&lt;&gt;"Long",O50&lt;&gt;"Short"),"Pick Long or Short",IF(COUNT(P50,Q50,R50,S50)&lt;4,"Add entry, initial stop, exit and size",IF(S50&lt;=0,"Size must be above 0",IF(IF(O50="Long",Q50&gt;=P50,Q50&lt;=P50),"Initial stop must be on the losing side of entry",IF(AND(T50&lt;&gt;"",N(T50)&lt;=0),"Point value must be above 0","OK"))))))</f>
        <v/>
      </c>
    </row>
    <row r="51" customFormat="false" ht="15" hidden="false" customHeight="false" outlineLevel="0" collapsed="false">
      <c r="A51" s="15"/>
      <c r="B51" s="44"/>
      <c r="C51" s="44"/>
      <c r="D51" s="16"/>
      <c r="E51" s="16"/>
      <c r="F51" s="25"/>
      <c r="G51" s="16"/>
      <c r="H51" s="15"/>
      <c r="I51" s="26" t="str">
        <f aca="false">IF(K51&lt;&gt;"OK","",MAX(0,IF(B51="Long",D51-E51,E51-D51))*F51*IF(G51="",1,G51))</f>
        <v/>
      </c>
      <c r="J51" s="27" t="str">
        <f aca="false">IF(OR(K51&lt;&gt;"OK",N('Example Rules'!$B$15)&lt;=0),"",I51/'Example Rules'!$B$15)</f>
        <v/>
      </c>
      <c r="K51" s="28" t="str">
        <f aca="false">IF(COUNTA(A51:H51)=0,"",IF(AND(B51&lt;&gt;"Long",B51&lt;&gt;"Short"),"Pick Long or Short",IF(COUNT(D51,E51,F51)&lt;3,"Add entry, stop and size",IF(F51&lt;=0,"Size must be above 0",IF(AND(G51&lt;&gt;"",N(G51)&lt;=0),"Point value must be above 0","OK")))))</f>
        <v/>
      </c>
      <c r="M51" s="29"/>
      <c r="N51" s="15"/>
      <c r="O51" s="44"/>
      <c r="P51" s="16"/>
      <c r="Q51" s="16"/>
      <c r="R51" s="16"/>
      <c r="S51" s="25"/>
      <c r="T51" s="16"/>
      <c r="U51" s="26" t="str">
        <f aca="false">IF(X51&lt;&gt;"OK","",ABS(P51-Q51)*S51*IF(T51="",1,T51))</f>
        <v/>
      </c>
      <c r="V51" s="26" t="str">
        <f aca="false">IF(X51&lt;&gt;"OK","",(R51-P51)*IF(O51="Long",1,-1)*S51*IF(T51="",1,T51))</f>
        <v/>
      </c>
      <c r="W51" s="30" t="str">
        <f aca="false">IF(X51&lt;&gt;"OK","",V51/U51)</f>
        <v/>
      </c>
      <c r="X51" s="28" t="str">
        <f aca="false">IF(COUNTA(M51:T51)=0,"",IF(AND(O51&lt;&gt;"Long",O51&lt;&gt;"Short"),"Pick Long or Short",IF(COUNT(P51,Q51,R51,S51)&lt;4,"Add entry, initial stop, exit and size",IF(S51&lt;=0,"Size must be above 0",IF(IF(O51="Long",Q51&gt;=P51,Q51&lt;=P51),"Initial stop must be on the losing side of entry",IF(AND(T51&lt;&gt;"",N(T51)&lt;=0),"Point value must be above 0","OK"))))))</f>
        <v/>
      </c>
    </row>
    <row r="52" customFormat="false" ht="15" hidden="false" customHeight="false" outlineLevel="0" collapsed="false">
      <c r="A52" s="15"/>
      <c r="B52" s="44"/>
      <c r="C52" s="44"/>
      <c r="D52" s="16"/>
      <c r="E52" s="16"/>
      <c r="F52" s="25"/>
      <c r="G52" s="16"/>
      <c r="H52" s="15"/>
      <c r="I52" s="26" t="str">
        <f aca="false">IF(K52&lt;&gt;"OK","",MAX(0,IF(B52="Long",D52-E52,E52-D52))*F52*IF(G52="",1,G52))</f>
        <v/>
      </c>
      <c r="J52" s="27" t="str">
        <f aca="false">IF(OR(K52&lt;&gt;"OK",N('Example Rules'!$B$15)&lt;=0),"",I52/'Example Rules'!$B$15)</f>
        <v/>
      </c>
      <c r="K52" s="28" t="str">
        <f aca="false">IF(COUNTA(A52:H52)=0,"",IF(AND(B52&lt;&gt;"Long",B52&lt;&gt;"Short"),"Pick Long or Short",IF(COUNT(D52,E52,F52)&lt;3,"Add entry, stop and size",IF(F52&lt;=0,"Size must be above 0",IF(AND(G52&lt;&gt;"",N(G52)&lt;=0),"Point value must be above 0","OK")))))</f>
        <v/>
      </c>
      <c r="M52" s="29"/>
      <c r="N52" s="15"/>
      <c r="O52" s="44"/>
      <c r="P52" s="16"/>
      <c r="Q52" s="16"/>
      <c r="R52" s="16"/>
      <c r="S52" s="25"/>
      <c r="T52" s="16"/>
      <c r="U52" s="26" t="str">
        <f aca="false">IF(X52&lt;&gt;"OK","",ABS(P52-Q52)*S52*IF(T52="",1,T52))</f>
        <v/>
      </c>
      <c r="V52" s="26" t="str">
        <f aca="false">IF(X52&lt;&gt;"OK","",(R52-P52)*IF(O52="Long",1,-1)*S52*IF(T52="",1,T52))</f>
        <v/>
      </c>
      <c r="W52" s="30" t="str">
        <f aca="false">IF(X52&lt;&gt;"OK","",V52/U52)</f>
        <v/>
      </c>
      <c r="X52" s="28" t="str">
        <f aca="false">IF(COUNTA(M52:T52)=0,"",IF(AND(O52&lt;&gt;"Long",O52&lt;&gt;"Short"),"Pick Long or Short",IF(COUNT(P52,Q52,R52,S52)&lt;4,"Add entry, initial stop, exit and size",IF(S52&lt;=0,"Size must be above 0",IF(IF(O52="Long",Q52&gt;=P52,Q52&lt;=P52),"Initial stop must be on the losing side of entry",IF(AND(T52&lt;&gt;"",N(T52)&lt;=0),"Point value must be above 0","OK"))))))</f>
        <v/>
      </c>
    </row>
    <row r="53" customFormat="false" ht="15" hidden="false" customHeight="false" outlineLevel="0" collapsed="false">
      <c r="A53" s="15"/>
      <c r="B53" s="44"/>
      <c r="C53" s="44"/>
      <c r="D53" s="16"/>
      <c r="E53" s="16"/>
      <c r="F53" s="25"/>
      <c r="G53" s="16"/>
      <c r="H53" s="15"/>
      <c r="I53" s="26" t="str">
        <f aca="false">IF(K53&lt;&gt;"OK","",MAX(0,IF(B53="Long",D53-E53,E53-D53))*F53*IF(G53="",1,G53))</f>
        <v/>
      </c>
      <c r="J53" s="27" t="str">
        <f aca="false">IF(OR(K53&lt;&gt;"OK",N('Example Rules'!$B$15)&lt;=0),"",I53/'Example Rules'!$B$15)</f>
        <v/>
      </c>
      <c r="K53" s="28" t="str">
        <f aca="false">IF(COUNTA(A53:H53)=0,"",IF(AND(B53&lt;&gt;"Long",B53&lt;&gt;"Short"),"Pick Long or Short",IF(COUNT(D53,E53,F53)&lt;3,"Add entry, stop and size",IF(F53&lt;=0,"Size must be above 0",IF(AND(G53&lt;&gt;"",N(G53)&lt;=0),"Point value must be above 0","OK")))))</f>
        <v/>
      </c>
      <c r="M53" s="29"/>
      <c r="N53" s="15"/>
      <c r="O53" s="44"/>
      <c r="P53" s="16"/>
      <c r="Q53" s="16"/>
      <c r="R53" s="16"/>
      <c r="S53" s="25"/>
      <c r="T53" s="16"/>
      <c r="U53" s="26" t="str">
        <f aca="false">IF(X53&lt;&gt;"OK","",ABS(P53-Q53)*S53*IF(T53="",1,T53))</f>
        <v/>
      </c>
      <c r="V53" s="26" t="str">
        <f aca="false">IF(X53&lt;&gt;"OK","",(R53-P53)*IF(O53="Long",1,-1)*S53*IF(T53="",1,T53))</f>
        <v/>
      </c>
      <c r="W53" s="30" t="str">
        <f aca="false">IF(X53&lt;&gt;"OK","",V53/U53)</f>
        <v/>
      </c>
      <c r="X53" s="28" t="str">
        <f aca="false">IF(COUNTA(M53:T53)=0,"",IF(AND(O53&lt;&gt;"Long",O53&lt;&gt;"Short"),"Pick Long or Short",IF(COUNT(P53,Q53,R53,S53)&lt;4,"Add entry, initial stop, exit and size",IF(S53&lt;=0,"Size must be above 0",IF(IF(O53="Long",Q53&gt;=P53,Q53&lt;=P53),"Initial stop must be on the losing side of entry",IF(AND(T53&lt;&gt;"",N(T53)&lt;=0),"Point value must be above 0","OK"))))))</f>
        <v/>
      </c>
    </row>
    <row r="54" customFormat="false" ht="15" hidden="false" customHeight="false" outlineLevel="0" collapsed="false">
      <c r="A54" s="15"/>
      <c r="B54" s="44"/>
      <c r="C54" s="44"/>
      <c r="D54" s="16"/>
      <c r="E54" s="16"/>
      <c r="F54" s="25"/>
      <c r="G54" s="16"/>
      <c r="H54" s="15"/>
      <c r="I54" s="26" t="str">
        <f aca="false">IF(K54&lt;&gt;"OK","",MAX(0,IF(B54="Long",D54-E54,E54-D54))*F54*IF(G54="",1,G54))</f>
        <v/>
      </c>
      <c r="J54" s="27" t="str">
        <f aca="false">IF(OR(K54&lt;&gt;"OK",N('Example Rules'!$B$15)&lt;=0),"",I54/'Example Rules'!$B$15)</f>
        <v/>
      </c>
      <c r="K54" s="28" t="str">
        <f aca="false">IF(COUNTA(A54:H54)=0,"",IF(AND(B54&lt;&gt;"Long",B54&lt;&gt;"Short"),"Pick Long or Short",IF(COUNT(D54,E54,F54)&lt;3,"Add entry, stop and size",IF(F54&lt;=0,"Size must be above 0",IF(AND(G54&lt;&gt;"",N(G54)&lt;=0),"Point value must be above 0","OK")))))</f>
        <v/>
      </c>
      <c r="M54" s="29"/>
      <c r="N54" s="15"/>
      <c r="O54" s="44"/>
      <c r="P54" s="16"/>
      <c r="Q54" s="16"/>
      <c r="R54" s="16"/>
      <c r="S54" s="25"/>
      <c r="T54" s="16"/>
      <c r="U54" s="26" t="str">
        <f aca="false">IF(X54&lt;&gt;"OK","",ABS(P54-Q54)*S54*IF(T54="",1,T54))</f>
        <v/>
      </c>
      <c r="V54" s="26" t="str">
        <f aca="false">IF(X54&lt;&gt;"OK","",(R54-P54)*IF(O54="Long",1,-1)*S54*IF(T54="",1,T54))</f>
        <v/>
      </c>
      <c r="W54" s="30" t="str">
        <f aca="false">IF(X54&lt;&gt;"OK","",V54/U54)</f>
        <v/>
      </c>
      <c r="X54" s="28" t="str">
        <f aca="false">IF(COUNTA(M54:T54)=0,"",IF(AND(O54&lt;&gt;"Long",O54&lt;&gt;"Short"),"Pick Long or Short",IF(COUNT(P54,Q54,R54,S54)&lt;4,"Add entry, initial stop, exit and size",IF(S54&lt;=0,"Size must be above 0",IF(IF(O54="Long",Q54&gt;=P54,Q54&lt;=P54),"Initial stop must be on the losing side of entry",IF(AND(T54&lt;&gt;"",N(T54)&lt;=0),"Point value must be above 0","OK"))))))</f>
        <v/>
      </c>
    </row>
    <row r="55" customFormat="false" ht="15" hidden="false" customHeight="false" outlineLevel="0" collapsed="false">
      <c r="A55" s="15"/>
      <c r="B55" s="44"/>
      <c r="C55" s="44"/>
      <c r="D55" s="16"/>
      <c r="E55" s="16"/>
      <c r="F55" s="25"/>
      <c r="G55" s="16"/>
      <c r="H55" s="15"/>
      <c r="I55" s="26" t="str">
        <f aca="false">IF(K55&lt;&gt;"OK","",MAX(0,IF(B55="Long",D55-E55,E55-D55))*F55*IF(G55="",1,G55))</f>
        <v/>
      </c>
      <c r="J55" s="27" t="str">
        <f aca="false">IF(OR(K55&lt;&gt;"OK",N('Example Rules'!$B$15)&lt;=0),"",I55/'Example Rules'!$B$15)</f>
        <v/>
      </c>
      <c r="K55" s="28" t="str">
        <f aca="false">IF(COUNTA(A55:H55)=0,"",IF(AND(B55&lt;&gt;"Long",B55&lt;&gt;"Short"),"Pick Long or Short",IF(COUNT(D55,E55,F55)&lt;3,"Add entry, stop and size",IF(F55&lt;=0,"Size must be above 0",IF(AND(G55&lt;&gt;"",N(G55)&lt;=0),"Point value must be above 0","OK")))))</f>
        <v/>
      </c>
      <c r="M55" s="29"/>
      <c r="N55" s="15"/>
      <c r="O55" s="44"/>
      <c r="P55" s="16"/>
      <c r="Q55" s="16"/>
      <c r="R55" s="16"/>
      <c r="S55" s="25"/>
      <c r="T55" s="16"/>
      <c r="U55" s="26" t="str">
        <f aca="false">IF(X55&lt;&gt;"OK","",ABS(P55-Q55)*S55*IF(T55="",1,T55))</f>
        <v/>
      </c>
      <c r="V55" s="26" t="str">
        <f aca="false">IF(X55&lt;&gt;"OK","",(R55-P55)*IF(O55="Long",1,-1)*S55*IF(T55="",1,T55))</f>
        <v/>
      </c>
      <c r="W55" s="30" t="str">
        <f aca="false">IF(X55&lt;&gt;"OK","",V55/U55)</f>
        <v/>
      </c>
      <c r="X55" s="28" t="str">
        <f aca="false">IF(COUNTA(M55:T55)=0,"",IF(AND(O55&lt;&gt;"Long",O55&lt;&gt;"Short"),"Pick Long or Short",IF(COUNT(P55,Q55,R55,S55)&lt;4,"Add entry, initial stop, exit and size",IF(S55&lt;=0,"Size must be above 0",IF(IF(O55="Long",Q55&gt;=P55,Q55&lt;=P55),"Initial stop must be on the losing side of entry",IF(AND(T55&lt;&gt;"",N(T55)&lt;=0),"Point value must be above 0","OK"))))))</f>
        <v/>
      </c>
    </row>
    <row r="56" customFormat="false" ht="15" hidden="false" customHeight="false" outlineLevel="0" collapsed="false">
      <c r="A56" s="15"/>
      <c r="B56" s="44"/>
      <c r="C56" s="44"/>
      <c r="D56" s="16"/>
      <c r="E56" s="16"/>
      <c r="F56" s="25"/>
      <c r="G56" s="16"/>
      <c r="H56" s="15"/>
      <c r="I56" s="26" t="str">
        <f aca="false">IF(K56&lt;&gt;"OK","",MAX(0,IF(B56="Long",D56-E56,E56-D56))*F56*IF(G56="",1,G56))</f>
        <v/>
      </c>
      <c r="J56" s="27" t="str">
        <f aca="false">IF(OR(K56&lt;&gt;"OK",N('Example Rules'!$B$15)&lt;=0),"",I56/'Example Rules'!$B$15)</f>
        <v/>
      </c>
      <c r="K56" s="28" t="str">
        <f aca="false">IF(COUNTA(A56:H56)=0,"",IF(AND(B56&lt;&gt;"Long",B56&lt;&gt;"Short"),"Pick Long or Short",IF(COUNT(D56,E56,F56)&lt;3,"Add entry, stop and size",IF(F56&lt;=0,"Size must be above 0",IF(AND(G56&lt;&gt;"",N(G56)&lt;=0),"Point value must be above 0","OK")))))</f>
        <v/>
      </c>
      <c r="M56" s="29"/>
      <c r="N56" s="15"/>
      <c r="O56" s="44"/>
      <c r="P56" s="16"/>
      <c r="Q56" s="16"/>
      <c r="R56" s="16"/>
      <c r="S56" s="25"/>
      <c r="T56" s="16"/>
      <c r="U56" s="26" t="str">
        <f aca="false">IF(X56&lt;&gt;"OK","",ABS(P56-Q56)*S56*IF(T56="",1,T56))</f>
        <v/>
      </c>
      <c r="V56" s="26" t="str">
        <f aca="false">IF(X56&lt;&gt;"OK","",(R56-P56)*IF(O56="Long",1,-1)*S56*IF(T56="",1,T56))</f>
        <v/>
      </c>
      <c r="W56" s="30" t="str">
        <f aca="false">IF(X56&lt;&gt;"OK","",V56/U56)</f>
        <v/>
      </c>
      <c r="X56" s="28" t="str">
        <f aca="false">IF(COUNTA(M56:T56)=0,"",IF(AND(O56&lt;&gt;"Long",O56&lt;&gt;"Short"),"Pick Long or Short",IF(COUNT(P56,Q56,R56,S56)&lt;4,"Add entry, initial stop, exit and size",IF(S56&lt;=0,"Size must be above 0",IF(IF(O56="Long",Q56&gt;=P56,Q56&lt;=P56),"Initial stop must be on the losing side of entry",IF(AND(T56&lt;&gt;"",N(T56)&lt;=0),"Point value must be above 0","OK"))))))</f>
        <v/>
      </c>
    </row>
    <row r="57" customFormat="false" ht="15" hidden="false" customHeight="false" outlineLevel="0" collapsed="false">
      <c r="A57" s="15"/>
      <c r="B57" s="44"/>
      <c r="C57" s="44"/>
      <c r="D57" s="16"/>
      <c r="E57" s="16"/>
      <c r="F57" s="25"/>
      <c r="G57" s="16"/>
      <c r="H57" s="15"/>
      <c r="I57" s="26" t="str">
        <f aca="false">IF(K57&lt;&gt;"OK","",MAX(0,IF(B57="Long",D57-E57,E57-D57))*F57*IF(G57="",1,G57))</f>
        <v/>
      </c>
      <c r="J57" s="27" t="str">
        <f aca="false">IF(OR(K57&lt;&gt;"OK",N('Example Rules'!$B$15)&lt;=0),"",I57/'Example Rules'!$B$15)</f>
        <v/>
      </c>
      <c r="K57" s="28" t="str">
        <f aca="false">IF(COUNTA(A57:H57)=0,"",IF(AND(B57&lt;&gt;"Long",B57&lt;&gt;"Short"),"Pick Long or Short",IF(COUNT(D57,E57,F57)&lt;3,"Add entry, stop and size",IF(F57&lt;=0,"Size must be above 0",IF(AND(G57&lt;&gt;"",N(G57)&lt;=0),"Point value must be above 0","OK")))))</f>
        <v/>
      </c>
      <c r="M57" s="29"/>
      <c r="N57" s="15"/>
      <c r="O57" s="44"/>
      <c r="P57" s="16"/>
      <c r="Q57" s="16"/>
      <c r="R57" s="16"/>
      <c r="S57" s="25"/>
      <c r="T57" s="16"/>
      <c r="U57" s="26" t="str">
        <f aca="false">IF(X57&lt;&gt;"OK","",ABS(P57-Q57)*S57*IF(T57="",1,T57))</f>
        <v/>
      </c>
      <c r="V57" s="26" t="str">
        <f aca="false">IF(X57&lt;&gt;"OK","",(R57-P57)*IF(O57="Long",1,-1)*S57*IF(T57="",1,T57))</f>
        <v/>
      </c>
      <c r="W57" s="30" t="str">
        <f aca="false">IF(X57&lt;&gt;"OK","",V57/U57)</f>
        <v/>
      </c>
      <c r="X57" s="28" t="str">
        <f aca="false">IF(COUNTA(M57:T57)=0,"",IF(AND(O57&lt;&gt;"Long",O57&lt;&gt;"Short"),"Pick Long or Short",IF(COUNT(P57,Q57,R57,S57)&lt;4,"Add entry, initial stop, exit and size",IF(S57&lt;=0,"Size must be above 0",IF(IF(O57="Long",Q57&gt;=P57,Q57&lt;=P57),"Initial stop must be on the losing side of entry",IF(AND(T57&lt;&gt;"",N(T57)&lt;=0),"Point value must be above 0","OK"))))))</f>
        <v/>
      </c>
    </row>
    <row r="58" customFormat="false" ht="15" hidden="false" customHeight="false" outlineLevel="0" collapsed="false">
      <c r="A58" s="15"/>
      <c r="B58" s="44"/>
      <c r="C58" s="44"/>
      <c r="D58" s="16"/>
      <c r="E58" s="16"/>
      <c r="F58" s="25"/>
      <c r="G58" s="16"/>
      <c r="H58" s="15"/>
      <c r="I58" s="26" t="str">
        <f aca="false">IF(K58&lt;&gt;"OK","",MAX(0,IF(B58="Long",D58-E58,E58-D58))*F58*IF(G58="",1,G58))</f>
        <v/>
      </c>
      <c r="J58" s="27" t="str">
        <f aca="false">IF(OR(K58&lt;&gt;"OK",N('Example Rules'!$B$15)&lt;=0),"",I58/'Example Rules'!$B$15)</f>
        <v/>
      </c>
      <c r="K58" s="28" t="str">
        <f aca="false">IF(COUNTA(A58:H58)=0,"",IF(AND(B58&lt;&gt;"Long",B58&lt;&gt;"Short"),"Pick Long or Short",IF(COUNT(D58,E58,F58)&lt;3,"Add entry, stop and size",IF(F58&lt;=0,"Size must be above 0",IF(AND(G58&lt;&gt;"",N(G58)&lt;=0),"Point value must be above 0","OK")))))</f>
        <v/>
      </c>
      <c r="M58" s="29"/>
      <c r="N58" s="15"/>
      <c r="O58" s="44"/>
      <c r="P58" s="16"/>
      <c r="Q58" s="16"/>
      <c r="R58" s="16"/>
      <c r="S58" s="25"/>
      <c r="T58" s="16"/>
      <c r="U58" s="26" t="str">
        <f aca="false">IF(X58&lt;&gt;"OK","",ABS(P58-Q58)*S58*IF(T58="",1,T58))</f>
        <v/>
      </c>
      <c r="V58" s="26" t="str">
        <f aca="false">IF(X58&lt;&gt;"OK","",(R58-P58)*IF(O58="Long",1,-1)*S58*IF(T58="",1,T58))</f>
        <v/>
      </c>
      <c r="W58" s="30" t="str">
        <f aca="false">IF(X58&lt;&gt;"OK","",V58/U58)</f>
        <v/>
      </c>
      <c r="X58" s="28" t="str">
        <f aca="false">IF(COUNTA(M58:T58)=0,"",IF(AND(O58&lt;&gt;"Long",O58&lt;&gt;"Short"),"Pick Long or Short",IF(COUNT(P58,Q58,R58,S58)&lt;4,"Add entry, initial stop, exit and size",IF(S58&lt;=0,"Size must be above 0",IF(IF(O58="Long",Q58&gt;=P58,Q58&lt;=P58),"Initial stop must be on the losing side of entry",IF(AND(T58&lt;&gt;"",N(T58)&lt;=0),"Point value must be above 0","OK"))))))</f>
        <v/>
      </c>
    </row>
    <row r="59" customFormat="false" ht="15" hidden="false" customHeight="false" outlineLevel="0" collapsed="false">
      <c r="M59" s="29"/>
      <c r="N59" s="15"/>
      <c r="O59" s="44"/>
      <c r="P59" s="16"/>
      <c r="Q59" s="16"/>
      <c r="R59" s="16"/>
      <c r="S59" s="25"/>
      <c r="T59" s="16"/>
      <c r="U59" s="26" t="str">
        <f aca="false">IF(X59&lt;&gt;"OK","",ABS(P59-Q59)*S59*IF(T59="",1,T59))</f>
        <v/>
      </c>
      <c r="V59" s="26" t="str">
        <f aca="false">IF(X59&lt;&gt;"OK","",(R59-P59)*IF(O59="Long",1,-1)*S59*IF(T59="",1,T59))</f>
        <v/>
      </c>
      <c r="W59" s="30" t="str">
        <f aca="false">IF(X59&lt;&gt;"OK","",V59/U59)</f>
        <v/>
      </c>
      <c r="X59" s="28" t="str">
        <f aca="false">IF(COUNTA(M59:T59)=0,"",IF(AND(O59&lt;&gt;"Long",O59&lt;&gt;"Short"),"Pick Long or Short",IF(COUNT(P59,Q59,R59,S59)&lt;4,"Add entry, initial stop, exit and size",IF(S59&lt;=0,"Size must be above 0",IF(IF(O59="Long",Q59&gt;=P59,Q59&lt;=P59),"Initial stop must be on the losing side of entry",IF(AND(T59&lt;&gt;"",N(T59)&lt;=0),"Point value must be above 0","OK"))))))</f>
        <v/>
      </c>
    </row>
    <row r="60" customFormat="false" ht="15" hidden="false" customHeight="false" outlineLevel="0" collapsed="false">
      <c r="M60" s="29"/>
      <c r="N60" s="15"/>
      <c r="O60" s="44"/>
      <c r="P60" s="16"/>
      <c r="Q60" s="16"/>
      <c r="R60" s="16"/>
      <c r="S60" s="25"/>
      <c r="T60" s="16"/>
      <c r="U60" s="26" t="str">
        <f aca="false">IF(X60&lt;&gt;"OK","",ABS(P60-Q60)*S60*IF(T60="",1,T60))</f>
        <v/>
      </c>
      <c r="V60" s="26" t="str">
        <f aca="false">IF(X60&lt;&gt;"OK","",(R60-P60)*IF(O60="Long",1,-1)*S60*IF(T60="",1,T60))</f>
        <v/>
      </c>
      <c r="W60" s="30" t="str">
        <f aca="false">IF(X60&lt;&gt;"OK","",V60/U60)</f>
        <v/>
      </c>
      <c r="X60" s="28" t="str">
        <f aca="false">IF(COUNTA(M60:T60)=0,"",IF(AND(O60&lt;&gt;"Long",O60&lt;&gt;"Short"),"Pick Long or Short",IF(COUNT(P60,Q60,R60,S60)&lt;4,"Add entry, initial stop, exit and size",IF(S60&lt;=0,"Size must be above 0",IF(IF(O60="Long",Q60&gt;=P60,Q60&lt;=P60),"Initial stop must be on the losing side of entry",IF(AND(T60&lt;&gt;"",N(T60)&lt;=0),"Point value must be above 0","OK"))))))</f>
        <v/>
      </c>
    </row>
    <row r="61" customFormat="false" ht="15" hidden="false" customHeight="false" outlineLevel="0" collapsed="false">
      <c r="M61" s="29"/>
      <c r="N61" s="15"/>
      <c r="O61" s="44"/>
      <c r="P61" s="16"/>
      <c r="Q61" s="16"/>
      <c r="R61" s="16"/>
      <c r="S61" s="25"/>
      <c r="T61" s="16"/>
      <c r="U61" s="26" t="str">
        <f aca="false">IF(X61&lt;&gt;"OK","",ABS(P61-Q61)*S61*IF(T61="",1,T61))</f>
        <v/>
      </c>
      <c r="V61" s="26" t="str">
        <f aca="false">IF(X61&lt;&gt;"OK","",(R61-P61)*IF(O61="Long",1,-1)*S61*IF(T61="",1,T61))</f>
        <v/>
      </c>
      <c r="W61" s="30" t="str">
        <f aca="false">IF(X61&lt;&gt;"OK","",V61/U61)</f>
        <v/>
      </c>
      <c r="X61" s="28" t="str">
        <f aca="false">IF(COUNTA(M61:T61)=0,"",IF(AND(O61&lt;&gt;"Long",O61&lt;&gt;"Short"),"Pick Long or Short",IF(COUNT(P61,Q61,R61,S61)&lt;4,"Add entry, initial stop, exit and size",IF(S61&lt;=0,"Size must be above 0",IF(IF(O61="Long",Q61&gt;=P61,Q61&lt;=P61),"Initial stop must be on the losing side of entry",IF(AND(T61&lt;&gt;"",N(T61)&lt;=0),"Point value must be above 0","OK"))))))</f>
        <v/>
      </c>
    </row>
    <row r="62" customFormat="false" ht="15" hidden="false" customHeight="false" outlineLevel="0" collapsed="false">
      <c r="M62" s="29"/>
      <c r="N62" s="15"/>
      <c r="O62" s="44"/>
      <c r="P62" s="16"/>
      <c r="Q62" s="16"/>
      <c r="R62" s="16"/>
      <c r="S62" s="25"/>
      <c r="T62" s="16"/>
      <c r="U62" s="26" t="str">
        <f aca="false">IF(X62&lt;&gt;"OK","",ABS(P62-Q62)*S62*IF(T62="",1,T62))</f>
        <v/>
      </c>
      <c r="V62" s="26" t="str">
        <f aca="false">IF(X62&lt;&gt;"OK","",(R62-P62)*IF(O62="Long",1,-1)*S62*IF(T62="",1,T62))</f>
        <v/>
      </c>
      <c r="W62" s="30" t="str">
        <f aca="false">IF(X62&lt;&gt;"OK","",V62/U62)</f>
        <v/>
      </c>
      <c r="X62" s="28" t="str">
        <f aca="false">IF(COUNTA(M62:T62)=0,"",IF(AND(O62&lt;&gt;"Long",O62&lt;&gt;"Short"),"Pick Long or Short",IF(COUNT(P62,Q62,R62,S62)&lt;4,"Add entry, initial stop, exit and size",IF(S62&lt;=0,"Size must be above 0",IF(IF(O62="Long",Q62&gt;=P62,Q62&lt;=P62),"Initial stop must be on the losing side of entry",IF(AND(T62&lt;&gt;"",N(T62)&lt;=0),"Point value must be above 0","OK"))))))</f>
        <v/>
      </c>
    </row>
    <row r="63" customFormat="false" ht="15" hidden="false" customHeight="false" outlineLevel="0" collapsed="false">
      <c r="M63" s="29"/>
      <c r="N63" s="15"/>
      <c r="O63" s="44"/>
      <c r="P63" s="16"/>
      <c r="Q63" s="16"/>
      <c r="R63" s="16"/>
      <c r="S63" s="25"/>
      <c r="T63" s="16"/>
      <c r="U63" s="26" t="str">
        <f aca="false">IF(X63&lt;&gt;"OK","",ABS(P63-Q63)*S63*IF(T63="",1,T63))</f>
        <v/>
      </c>
      <c r="V63" s="26" t="str">
        <f aca="false">IF(X63&lt;&gt;"OK","",(R63-P63)*IF(O63="Long",1,-1)*S63*IF(T63="",1,T63))</f>
        <v/>
      </c>
      <c r="W63" s="30" t="str">
        <f aca="false">IF(X63&lt;&gt;"OK","",V63/U63)</f>
        <v/>
      </c>
      <c r="X63" s="28" t="str">
        <f aca="false">IF(COUNTA(M63:T63)=0,"",IF(AND(O63&lt;&gt;"Long",O63&lt;&gt;"Short"),"Pick Long or Short",IF(COUNT(P63,Q63,R63,S63)&lt;4,"Add entry, initial stop, exit and size",IF(S63&lt;=0,"Size must be above 0",IF(IF(O63="Long",Q63&gt;=P63,Q63&lt;=P63),"Initial stop must be on the losing side of entry",IF(AND(T63&lt;&gt;"",N(T63)&lt;=0),"Point value must be above 0","OK"))))))</f>
        <v/>
      </c>
    </row>
    <row r="64" customFormat="false" ht="15" hidden="false" customHeight="false" outlineLevel="0" collapsed="false">
      <c r="M64" s="29"/>
      <c r="N64" s="15"/>
      <c r="O64" s="44"/>
      <c r="P64" s="16"/>
      <c r="Q64" s="16"/>
      <c r="R64" s="16"/>
      <c r="S64" s="25"/>
      <c r="T64" s="16"/>
      <c r="U64" s="26" t="str">
        <f aca="false">IF(X64&lt;&gt;"OK","",ABS(P64-Q64)*S64*IF(T64="",1,T64))</f>
        <v/>
      </c>
      <c r="V64" s="26" t="str">
        <f aca="false">IF(X64&lt;&gt;"OK","",(R64-P64)*IF(O64="Long",1,-1)*S64*IF(T64="",1,T64))</f>
        <v/>
      </c>
      <c r="W64" s="30" t="str">
        <f aca="false">IF(X64&lt;&gt;"OK","",V64/U64)</f>
        <v/>
      </c>
      <c r="X64" s="28" t="str">
        <f aca="false">IF(COUNTA(M64:T64)=0,"",IF(AND(O64&lt;&gt;"Long",O64&lt;&gt;"Short"),"Pick Long or Short",IF(COUNT(P64,Q64,R64,S64)&lt;4,"Add entry, initial stop, exit and size",IF(S64&lt;=0,"Size must be above 0",IF(IF(O64="Long",Q64&gt;=P64,Q64&lt;=P64),"Initial stop must be on the losing side of entry",IF(AND(T64&lt;&gt;"",N(T64)&lt;=0),"Point value must be above 0","OK"))))))</f>
        <v/>
      </c>
    </row>
    <row r="65" customFormat="false" ht="15" hidden="false" customHeight="false" outlineLevel="0" collapsed="false">
      <c r="M65" s="29"/>
      <c r="N65" s="15"/>
      <c r="O65" s="44"/>
      <c r="P65" s="16"/>
      <c r="Q65" s="16"/>
      <c r="R65" s="16"/>
      <c r="S65" s="25"/>
      <c r="T65" s="16"/>
      <c r="U65" s="26" t="str">
        <f aca="false">IF(X65&lt;&gt;"OK","",ABS(P65-Q65)*S65*IF(T65="",1,T65))</f>
        <v/>
      </c>
      <c r="V65" s="26" t="str">
        <f aca="false">IF(X65&lt;&gt;"OK","",(R65-P65)*IF(O65="Long",1,-1)*S65*IF(T65="",1,T65))</f>
        <v/>
      </c>
      <c r="W65" s="30" t="str">
        <f aca="false">IF(X65&lt;&gt;"OK","",V65/U65)</f>
        <v/>
      </c>
      <c r="X65" s="28" t="str">
        <f aca="false">IF(COUNTA(M65:T65)=0,"",IF(AND(O65&lt;&gt;"Long",O65&lt;&gt;"Short"),"Pick Long or Short",IF(COUNT(P65,Q65,R65,S65)&lt;4,"Add entry, initial stop, exit and size",IF(S65&lt;=0,"Size must be above 0",IF(IF(O65="Long",Q65&gt;=P65,Q65&lt;=P65),"Initial stop must be on the losing side of entry",IF(AND(T65&lt;&gt;"",N(T65)&lt;=0),"Point value must be above 0","OK"))))))</f>
        <v/>
      </c>
    </row>
    <row r="66" customFormat="false" ht="15" hidden="false" customHeight="false" outlineLevel="0" collapsed="false">
      <c r="M66" s="29"/>
      <c r="N66" s="15"/>
      <c r="O66" s="44"/>
      <c r="P66" s="16"/>
      <c r="Q66" s="16"/>
      <c r="R66" s="16"/>
      <c r="S66" s="25"/>
      <c r="T66" s="16"/>
      <c r="U66" s="26" t="str">
        <f aca="false">IF(X66&lt;&gt;"OK","",ABS(P66-Q66)*S66*IF(T66="",1,T66))</f>
        <v/>
      </c>
      <c r="V66" s="26" t="str">
        <f aca="false">IF(X66&lt;&gt;"OK","",(R66-P66)*IF(O66="Long",1,-1)*S66*IF(T66="",1,T66))</f>
        <v/>
      </c>
      <c r="W66" s="30" t="str">
        <f aca="false">IF(X66&lt;&gt;"OK","",V66/U66)</f>
        <v/>
      </c>
      <c r="X66" s="28" t="str">
        <f aca="false">IF(COUNTA(M66:T66)=0,"",IF(AND(O66&lt;&gt;"Long",O66&lt;&gt;"Short"),"Pick Long or Short",IF(COUNT(P66,Q66,R66,S66)&lt;4,"Add entry, initial stop, exit and size",IF(S66&lt;=0,"Size must be above 0",IF(IF(O66="Long",Q66&gt;=P66,Q66&lt;=P66),"Initial stop must be on the losing side of entry",IF(AND(T66&lt;&gt;"",N(T66)&lt;=0),"Point value must be above 0","OK"))))))</f>
        <v/>
      </c>
    </row>
    <row r="67" customFormat="false" ht="15" hidden="false" customHeight="false" outlineLevel="0" collapsed="false">
      <c r="M67" s="29"/>
      <c r="N67" s="15"/>
      <c r="O67" s="44"/>
      <c r="P67" s="16"/>
      <c r="Q67" s="16"/>
      <c r="R67" s="16"/>
      <c r="S67" s="25"/>
      <c r="T67" s="16"/>
      <c r="U67" s="26" t="str">
        <f aca="false">IF(X67&lt;&gt;"OK","",ABS(P67-Q67)*S67*IF(T67="",1,T67))</f>
        <v/>
      </c>
      <c r="V67" s="26" t="str">
        <f aca="false">IF(X67&lt;&gt;"OK","",(R67-P67)*IF(O67="Long",1,-1)*S67*IF(T67="",1,T67))</f>
        <v/>
      </c>
      <c r="W67" s="30" t="str">
        <f aca="false">IF(X67&lt;&gt;"OK","",V67/U67)</f>
        <v/>
      </c>
      <c r="X67" s="28" t="str">
        <f aca="false">IF(COUNTA(M67:T67)=0,"",IF(AND(O67&lt;&gt;"Long",O67&lt;&gt;"Short"),"Pick Long or Short",IF(COUNT(P67,Q67,R67,S67)&lt;4,"Add entry, initial stop, exit and size",IF(S67&lt;=0,"Size must be above 0",IF(IF(O67="Long",Q67&gt;=P67,Q67&lt;=P67),"Initial stop must be on the losing side of entry",IF(AND(T67&lt;&gt;"",N(T67)&lt;=0),"Point value must be above 0","OK"))))))</f>
        <v/>
      </c>
    </row>
    <row r="68" customFormat="false" ht="15" hidden="false" customHeight="false" outlineLevel="0" collapsed="false">
      <c r="M68" s="29"/>
      <c r="N68" s="15"/>
      <c r="O68" s="44"/>
      <c r="P68" s="16"/>
      <c r="Q68" s="16"/>
      <c r="R68" s="16"/>
      <c r="S68" s="25"/>
      <c r="T68" s="16"/>
      <c r="U68" s="26" t="str">
        <f aca="false">IF(X68&lt;&gt;"OK","",ABS(P68-Q68)*S68*IF(T68="",1,T68))</f>
        <v/>
      </c>
      <c r="V68" s="26" t="str">
        <f aca="false">IF(X68&lt;&gt;"OK","",(R68-P68)*IF(O68="Long",1,-1)*S68*IF(T68="",1,T68))</f>
        <v/>
      </c>
      <c r="W68" s="30" t="str">
        <f aca="false">IF(X68&lt;&gt;"OK","",V68/U68)</f>
        <v/>
      </c>
      <c r="X68" s="28" t="str">
        <f aca="false">IF(COUNTA(M68:T68)=0,"",IF(AND(O68&lt;&gt;"Long",O68&lt;&gt;"Short"),"Pick Long or Short",IF(COUNT(P68,Q68,R68,S68)&lt;4,"Add entry, initial stop, exit and size",IF(S68&lt;=0,"Size must be above 0",IF(IF(O68="Long",Q68&gt;=P68,Q68&lt;=P68),"Initial stop must be on the losing side of entry",IF(AND(T68&lt;&gt;"",N(T68)&lt;=0),"Point value must be above 0","OK"))))))</f>
        <v/>
      </c>
    </row>
    <row r="69" customFormat="false" ht="15" hidden="false" customHeight="false" outlineLevel="0" collapsed="false">
      <c r="M69" s="29"/>
      <c r="N69" s="15"/>
      <c r="O69" s="44"/>
      <c r="P69" s="16"/>
      <c r="Q69" s="16"/>
      <c r="R69" s="16"/>
      <c r="S69" s="25"/>
      <c r="T69" s="16"/>
      <c r="U69" s="26" t="str">
        <f aca="false">IF(X69&lt;&gt;"OK","",ABS(P69-Q69)*S69*IF(T69="",1,T69))</f>
        <v/>
      </c>
      <c r="V69" s="26" t="str">
        <f aca="false">IF(X69&lt;&gt;"OK","",(R69-P69)*IF(O69="Long",1,-1)*S69*IF(T69="",1,T69))</f>
        <v/>
      </c>
      <c r="W69" s="30" t="str">
        <f aca="false">IF(X69&lt;&gt;"OK","",V69/U69)</f>
        <v/>
      </c>
      <c r="X69" s="28" t="str">
        <f aca="false">IF(COUNTA(M69:T69)=0,"",IF(AND(O69&lt;&gt;"Long",O69&lt;&gt;"Short"),"Pick Long or Short",IF(COUNT(P69,Q69,R69,S69)&lt;4,"Add entry, initial stop, exit and size",IF(S69&lt;=0,"Size must be above 0",IF(IF(O69="Long",Q69&gt;=P69,Q69&lt;=P69),"Initial stop must be on the losing side of entry",IF(AND(T69&lt;&gt;"",N(T69)&lt;=0),"Point value must be above 0","OK"))))))</f>
        <v/>
      </c>
    </row>
    <row r="70" customFormat="false" ht="15" hidden="false" customHeight="false" outlineLevel="0" collapsed="false">
      <c r="M70" s="29"/>
      <c r="N70" s="15"/>
      <c r="O70" s="44"/>
      <c r="P70" s="16"/>
      <c r="Q70" s="16"/>
      <c r="R70" s="16"/>
      <c r="S70" s="25"/>
      <c r="T70" s="16"/>
      <c r="U70" s="26" t="str">
        <f aca="false">IF(X70&lt;&gt;"OK","",ABS(P70-Q70)*S70*IF(T70="",1,T70))</f>
        <v/>
      </c>
      <c r="V70" s="26" t="str">
        <f aca="false">IF(X70&lt;&gt;"OK","",(R70-P70)*IF(O70="Long",1,-1)*S70*IF(T70="",1,T70))</f>
        <v/>
      </c>
      <c r="W70" s="30" t="str">
        <f aca="false">IF(X70&lt;&gt;"OK","",V70/U70)</f>
        <v/>
      </c>
      <c r="X70" s="28" t="str">
        <f aca="false">IF(COUNTA(M70:T70)=0,"",IF(AND(O70&lt;&gt;"Long",O70&lt;&gt;"Short"),"Pick Long or Short",IF(COUNT(P70,Q70,R70,S70)&lt;4,"Add entry, initial stop, exit and size",IF(S70&lt;=0,"Size must be above 0",IF(IF(O70="Long",Q70&gt;=P70,Q70&lt;=P70),"Initial stop must be on the losing side of entry",IF(AND(T70&lt;&gt;"",N(T70)&lt;=0),"Point value must be above 0","OK"))))))</f>
        <v/>
      </c>
    </row>
    <row r="71" customFormat="false" ht="15" hidden="false" customHeight="false" outlineLevel="0" collapsed="false">
      <c r="M71" s="29"/>
      <c r="N71" s="15"/>
      <c r="O71" s="44"/>
      <c r="P71" s="16"/>
      <c r="Q71" s="16"/>
      <c r="R71" s="16"/>
      <c r="S71" s="25"/>
      <c r="T71" s="16"/>
      <c r="U71" s="26" t="str">
        <f aca="false">IF(X71&lt;&gt;"OK","",ABS(P71-Q71)*S71*IF(T71="",1,T71))</f>
        <v/>
      </c>
      <c r="V71" s="26" t="str">
        <f aca="false">IF(X71&lt;&gt;"OK","",(R71-P71)*IF(O71="Long",1,-1)*S71*IF(T71="",1,T71))</f>
        <v/>
      </c>
      <c r="W71" s="30" t="str">
        <f aca="false">IF(X71&lt;&gt;"OK","",V71/U71)</f>
        <v/>
      </c>
      <c r="X71" s="28" t="str">
        <f aca="false">IF(COUNTA(M71:T71)=0,"",IF(AND(O71&lt;&gt;"Long",O71&lt;&gt;"Short"),"Pick Long or Short",IF(COUNT(P71,Q71,R71,S71)&lt;4,"Add entry, initial stop, exit and size",IF(S71&lt;=0,"Size must be above 0",IF(IF(O71="Long",Q71&gt;=P71,Q71&lt;=P71),"Initial stop must be on the losing side of entry",IF(AND(T71&lt;&gt;"",N(T71)&lt;=0),"Point value must be above 0","OK"))))))</f>
        <v/>
      </c>
    </row>
    <row r="72" customFormat="false" ht="15" hidden="false" customHeight="false" outlineLevel="0" collapsed="false">
      <c r="M72" s="29"/>
      <c r="N72" s="15"/>
      <c r="O72" s="44"/>
      <c r="P72" s="16"/>
      <c r="Q72" s="16"/>
      <c r="R72" s="16"/>
      <c r="S72" s="25"/>
      <c r="T72" s="16"/>
      <c r="U72" s="26" t="str">
        <f aca="false">IF(X72&lt;&gt;"OK","",ABS(P72-Q72)*S72*IF(T72="",1,T72))</f>
        <v/>
      </c>
      <c r="V72" s="26" t="str">
        <f aca="false">IF(X72&lt;&gt;"OK","",(R72-P72)*IF(O72="Long",1,-1)*S72*IF(T72="",1,T72))</f>
        <v/>
      </c>
      <c r="W72" s="30" t="str">
        <f aca="false">IF(X72&lt;&gt;"OK","",V72/U72)</f>
        <v/>
      </c>
      <c r="X72" s="28" t="str">
        <f aca="false">IF(COUNTA(M72:T72)=0,"",IF(AND(O72&lt;&gt;"Long",O72&lt;&gt;"Short"),"Pick Long or Short",IF(COUNT(P72,Q72,R72,S72)&lt;4,"Add entry, initial stop, exit and size",IF(S72&lt;=0,"Size must be above 0",IF(IF(O72="Long",Q72&gt;=P72,Q72&lt;=P72),"Initial stop must be on the losing side of entry",IF(AND(T72&lt;&gt;"",N(T72)&lt;=0),"Point value must be above 0","OK"))))))</f>
        <v/>
      </c>
    </row>
    <row r="73" customFormat="false" ht="15" hidden="false" customHeight="false" outlineLevel="0" collapsed="false">
      <c r="M73" s="29"/>
      <c r="N73" s="15"/>
      <c r="O73" s="44"/>
      <c r="P73" s="16"/>
      <c r="Q73" s="16"/>
      <c r="R73" s="16"/>
      <c r="S73" s="25"/>
      <c r="T73" s="16"/>
      <c r="U73" s="26" t="str">
        <f aca="false">IF(X73&lt;&gt;"OK","",ABS(P73-Q73)*S73*IF(T73="",1,T73))</f>
        <v/>
      </c>
      <c r="V73" s="26" t="str">
        <f aca="false">IF(X73&lt;&gt;"OK","",(R73-P73)*IF(O73="Long",1,-1)*S73*IF(T73="",1,T73))</f>
        <v/>
      </c>
      <c r="W73" s="30" t="str">
        <f aca="false">IF(X73&lt;&gt;"OK","",V73/U73)</f>
        <v/>
      </c>
      <c r="X73" s="28" t="str">
        <f aca="false">IF(COUNTA(M73:T73)=0,"",IF(AND(O73&lt;&gt;"Long",O73&lt;&gt;"Short"),"Pick Long or Short",IF(COUNT(P73,Q73,R73,S73)&lt;4,"Add entry, initial stop, exit and size",IF(S73&lt;=0,"Size must be above 0",IF(IF(O73="Long",Q73&gt;=P73,Q73&lt;=P73),"Initial stop must be on the losing side of entry",IF(AND(T73&lt;&gt;"",N(T73)&lt;=0),"Point value must be above 0","OK"))))))</f>
        <v/>
      </c>
    </row>
    <row r="74" customFormat="false" ht="15" hidden="false" customHeight="false" outlineLevel="0" collapsed="false">
      <c r="M74" s="29"/>
      <c r="N74" s="15"/>
      <c r="O74" s="44"/>
      <c r="P74" s="16"/>
      <c r="Q74" s="16"/>
      <c r="R74" s="16"/>
      <c r="S74" s="25"/>
      <c r="T74" s="16"/>
      <c r="U74" s="26" t="str">
        <f aca="false">IF(X74&lt;&gt;"OK","",ABS(P74-Q74)*S74*IF(T74="",1,T74))</f>
        <v/>
      </c>
      <c r="V74" s="26" t="str">
        <f aca="false">IF(X74&lt;&gt;"OK","",(R74-P74)*IF(O74="Long",1,-1)*S74*IF(T74="",1,T74))</f>
        <v/>
      </c>
      <c r="W74" s="30" t="str">
        <f aca="false">IF(X74&lt;&gt;"OK","",V74/U74)</f>
        <v/>
      </c>
      <c r="X74" s="28" t="str">
        <f aca="false">IF(COUNTA(M74:T74)=0,"",IF(AND(O74&lt;&gt;"Long",O74&lt;&gt;"Short"),"Pick Long or Short",IF(COUNT(P74,Q74,R74,S74)&lt;4,"Add entry, initial stop, exit and size",IF(S74&lt;=0,"Size must be above 0",IF(IF(O74="Long",Q74&gt;=P74,Q74&lt;=P74),"Initial stop must be on the losing side of entry",IF(AND(T74&lt;&gt;"",N(T74)&lt;=0),"Point value must be above 0","OK"))))))</f>
        <v/>
      </c>
    </row>
    <row r="75" customFormat="false" ht="15" hidden="false" customHeight="false" outlineLevel="0" collapsed="false">
      <c r="M75" s="29"/>
      <c r="N75" s="15"/>
      <c r="O75" s="44"/>
      <c r="P75" s="16"/>
      <c r="Q75" s="16"/>
      <c r="R75" s="16"/>
      <c r="S75" s="25"/>
      <c r="T75" s="16"/>
      <c r="U75" s="26" t="str">
        <f aca="false">IF(X75&lt;&gt;"OK","",ABS(P75-Q75)*S75*IF(T75="",1,T75))</f>
        <v/>
      </c>
      <c r="V75" s="26" t="str">
        <f aca="false">IF(X75&lt;&gt;"OK","",(R75-P75)*IF(O75="Long",1,-1)*S75*IF(T75="",1,T75))</f>
        <v/>
      </c>
      <c r="W75" s="30" t="str">
        <f aca="false">IF(X75&lt;&gt;"OK","",V75/U75)</f>
        <v/>
      </c>
      <c r="X75" s="28" t="str">
        <f aca="false">IF(COUNTA(M75:T75)=0,"",IF(AND(O75&lt;&gt;"Long",O75&lt;&gt;"Short"),"Pick Long or Short",IF(COUNT(P75,Q75,R75,S75)&lt;4,"Add entry, initial stop, exit and size",IF(S75&lt;=0,"Size must be above 0",IF(IF(O75="Long",Q75&gt;=P75,Q75&lt;=P75),"Initial stop must be on the losing side of entry",IF(AND(T75&lt;&gt;"",N(T75)&lt;=0),"Point value must be above 0","OK"))))))</f>
        <v/>
      </c>
    </row>
    <row r="76" customFormat="false" ht="15" hidden="false" customHeight="false" outlineLevel="0" collapsed="false">
      <c r="M76" s="29"/>
      <c r="N76" s="15"/>
      <c r="O76" s="44"/>
      <c r="P76" s="16"/>
      <c r="Q76" s="16"/>
      <c r="R76" s="16"/>
      <c r="S76" s="25"/>
      <c r="T76" s="16"/>
      <c r="U76" s="26" t="str">
        <f aca="false">IF(X76&lt;&gt;"OK","",ABS(P76-Q76)*S76*IF(T76="",1,T76))</f>
        <v/>
      </c>
      <c r="V76" s="26" t="str">
        <f aca="false">IF(X76&lt;&gt;"OK","",(R76-P76)*IF(O76="Long",1,-1)*S76*IF(T76="",1,T76))</f>
        <v/>
      </c>
      <c r="W76" s="30" t="str">
        <f aca="false">IF(X76&lt;&gt;"OK","",V76/U76)</f>
        <v/>
      </c>
      <c r="X76" s="28" t="str">
        <f aca="false">IF(COUNTA(M76:T76)=0,"",IF(AND(O76&lt;&gt;"Long",O76&lt;&gt;"Short"),"Pick Long or Short",IF(COUNT(P76,Q76,R76,S76)&lt;4,"Add entry, initial stop, exit and size",IF(S76&lt;=0,"Size must be above 0",IF(IF(O76="Long",Q76&gt;=P76,Q76&lt;=P76),"Initial stop must be on the losing side of entry",IF(AND(T76&lt;&gt;"",N(T76)&lt;=0),"Point value must be above 0","OK"))))))</f>
        <v/>
      </c>
    </row>
    <row r="77" customFormat="false" ht="15" hidden="false" customHeight="false" outlineLevel="0" collapsed="false">
      <c r="M77" s="29"/>
      <c r="N77" s="15"/>
      <c r="O77" s="44"/>
      <c r="P77" s="16"/>
      <c r="Q77" s="16"/>
      <c r="R77" s="16"/>
      <c r="S77" s="25"/>
      <c r="T77" s="16"/>
      <c r="U77" s="26" t="str">
        <f aca="false">IF(X77&lt;&gt;"OK","",ABS(P77-Q77)*S77*IF(T77="",1,T77))</f>
        <v/>
      </c>
      <c r="V77" s="26" t="str">
        <f aca="false">IF(X77&lt;&gt;"OK","",(R77-P77)*IF(O77="Long",1,-1)*S77*IF(T77="",1,T77))</f>
        <v/>
      </c>
      <c r="W77" s="30" t="str">
        <f aca="false">IF(X77&lt;&gt;"OK","",V77/U77)</f>
        <v/>
      </c>
      <c r="X77" s="28" t="str">
        <f aca="false">IF(COUNTA(M77:T77)=0,"",IF(AND(O77&lt;&gt;"Long",O77&lt;&gt;"Short"),"Pick Long or Short",IF(COUNT(P77,Q77,R77,S77)&lt;4,"Add entry, initial stop, exit and size",IF(S77&lt;=0,"Size must be above 0",IF(IF(O77="Long",Q77&gt;=P77,Q77&lt;=P77),"Initial stop must be on the losing side of entry",IF(AND(T77&lt;&gt;"",N(T77)&lt;=0),"Point value must be above 0","OK"))))))</f>
        <v/>
      </c>
    </row>
    <row r="78" customFormat="false" ht="15" hidden="false" customHeight="false" outlineLevel="0" collapsed="false">
      <c r="M78" s="29"/>
      <c r="N78" s="15"/>
      <c r="O78" s="44"/>
      <c r="P78" s="16"/>
      <c r="Q78" s="16"/>
      <c r="R78" s="16"/>
      <c r="S78" s="25"/>
      <c r="T78" s="16"/>
      <c r="U78" s="26" t="str">
        <f aca="false">IF(X78&lt;&gt;"OK","",ABS(P78-Q78)*S78*IF(T78="",1,T78))</f>
        <v/>
      </c>
      <c r="V78" s="26" t="str">
        <f aca="false">IF(X78&lt;&gt;"OK","",(R78-P78)*IF(O78="Long",1,-1)*S78*IF(T78="",1,T78))</f>
        <v/>
      </c>
      <c r="W78" s="30" t="str">
        <f aca="false">IF(X78&lt;&gt;"OK","",V78/U78)</f>
        <v/>
      </c>
      <c r="X78" s="28" t="str">
        <f aca="false">IF(COUNTA(M78:T78)=0,"",IF(AND(O78&lt;&gt;"Long",O78&lt;&gt;"Short"),"Pick Long or Short",IF(COUNT(P78,Q78,R78,S78)&lt;4,"Add entry, initial stop, exit and size",IF(S78&lt;=0,"Size must be above 0",IF(IF(O78="Long",Q78&gt;=P78,Q78&lt;=P78),"Initial stop must be on the losing side of entry",IF(AND(T78&lt;&gt;"",N(T78)&lt;=0),"Point value must be above 0","OK"))))))</f>
        <v/>
      </c>
    </row>
    <row r="79" customFormat="false" ht="15" hidden="false" customHeight="false" outlineLevel="0" collapsed="false">
      <c r="M79" s="29"/>
      <c r="N79" s="15"/>
      <c r="O79" s="44"/>
      <c r="P79" s="16"/>
      <c r="Q79" s="16"/>
      <c r="R79" s="16"/>
      <c r="S79" s="25"/>
      <c r="T79" s="16"/>
      <c r="U79" s="26" t="str">
        <f aca="false">IF(X79&lt;&gt;"OK","",ABS(P79-Q79)*S79*IF(T79="",1,T79))</f>
        <v/>
      </c>
      <c r="V79" s="26" t="str">
        <f aca="false">IF(X79&lt;&gt;"OK","",(R79-P79)*IF(O79="Long",1,-1)*S79*IF(T79="",1,T79))</f>
        <v/>
      </c>
      <c r="W79" s="30" t="str">
        <f aca="false">IF(X79&lt;&gt;"OK","",V79/U79)</f>
        <v/>
      </c>
      <c r="X79" s="28" t="str">
        <f aca="false">IF(COUNTA(M79:T79)=0,"",IF(AND(O79&lt;&gt;"Long",O79&lt;&gt;"Short"),"Pick Long or Short",IF(COUNT(P79,Q79,R79,S79)&lt;4,"Add entry, initial stop, exit and size",IF(S79&lt;=0,"Size must be above 0",IF(IF(O79="Long",Q79&gt;=P79,Q79&lt;=P79),"Initial stop must be on the losing side of entry",IF(AND(T79&lt;&gt;"",N(T79)&lt;=0),"Point value must be above 0","OK"))))))</f>
        <v/>
      </c>
    </row>
    <row r="80" customFormat="false" ht="15" hidden="false" customHeight="false" outlineLevel="0" collapsed="false">
      <c r="M80" s="29"/>
      <c r="N80" s="15"/>
      <c r="O80" s="44"/>
      <c r="P80" s="16"/>
      <c r="Q80" s="16"/>
      <c r="R80" s="16"/>
      <c r="S80" s="25"/>
      <c r="T80" s="16"/>
      <c r="U80" s="26" t="str">
        <f aca="false">IF(X80&lt;&gt;"OK","",ABS(P80-Q80)*S80*IF(T80="",1,T80))</f>
        <v/>
      </c>
      <c r="V80" s="26" t="str">
        <f aca="false">IF(X80&lt;&gt;"OK","",(R80-P80)*IF(O80="Long",1,-1)*S80*IF(T80="",1,T80))</f>
        <v/>
      </c>
      <c r="W80" s="30" t="str">
        <f aca="false">IF(X80&lt;&gt;"OK","",V80/U80)</f>
        <v/>
      </c>
      <c r="X80" s="28" t="str">
        <f aca="false">IF(COUNTA(M80:T80)=0,"",IF(AND(O80&lt;&gt;"Long",O80&lt;&gt;"Short"),"Pick Long or Short",IF(COUNT(P80,Q80,R80,S80)&lt;4,"Add entry, initial stop, exit and size",IF(S80&lt;=0,"Size must be above 0",IF(IF(O80="Long",Q80&gt;=P80,Q80&lt;=P80),"Initial stop must be on the losing side of entry",IF(AND(T80&lt;&gt;"",N(T80)&lt;=0),"Point value must be above 0","OK"))))))</f>
        <v/>
      </c>
    </row>
    <row r="81" customFormat="false" ht="15" hidden="false" customHeight="false" outlineLevel="0" collapsed="false">
      <c r="M81" s="29"/>
      <c r="N81" s="15"/>
      <c r="O81" s="44"/>
      <c r="P81" s="16"/>
      <c r="Q81" s="16"/>
      <c r="R81" s="16"/>
      <c r="S81" s="25"/>
      <c r="T81" s="16"/>
      <c r="U81" s="26" t="str">
        <f aca="false">IF(X81&lt;&gt;"OK","",ABS(P81-Q81)*S81*IF(T81="",1,T81))</f>
        <v/>
      </c>
      <c r="V81" s="26" t="str">
        <f aca="false">IF(X81&lt;&gt;"OK","",(R81-P81)*IF(O81="Long",1,-1)*S81*IF(T81="",1,T81))</f>
        <v/>
      </c>
      <c r="W81" s="30" t="str">
        <f aca="false">IF(X81&lt;&gt;"OK","",V81/U81)</f>
        <v/>
      </c>
      <c r="X81" s="28" t="str">
        <f aca="false">IF(COUNTA(M81:T81)=0,"",IF(AND(O81&lt;&gt;"Long",O81&lt;&gt;"Short"),"Pick Long or Short",IF(COUNT(P81,Q81,R81,S81)&lt;4,"Add entry, initial stop, exit and size",IF(S81&lt;=0,"Size must be above 0",IF(IF(O81="Long",Q81&gt;=P81,Q81&lt;=P81),"Initial stop must be on the losing side of entry",IF(AND(T81&lt;&gt;"",N(T81)&lt;=0),"Point value must be above 0","OK"))))))</f>
        <v/>
      </c>
    </row>
    <row r="82" customFormat="false" ht="15" hidden="false" customHeight="false" outlineLevel="0" collapsed="false">
      <c r="M82" s="29"/>
      <c r="N82" s="15"/>
      <c r="O82" s="44"/>
      <c r="P82" s="16"/>
      <c r="Q82" s="16"/>
      <c r="R82" s="16"/>
      <c r="S82" s="25"/>
      <c r="T82" s="16"/>
      <c r="U82" s="26" t="str">
        <f aca="false">IF(X82&lt;&gt;"OK","",ABS(P82-Q82)*S82*IF(T82="",1,T82))</f>
        <v/>
      </c>
      <c r="V82" s="26" t="str">
        <f aca="false">IF(X82&lt;&gt;"OK","",(R82-P82)*IF(O82="Long",1,-1)*S82*IF(T82="",1,T82))</f>
        <v/>
      </c>
      <c r="W82" s="30" t="str">
        <f aca="false">IF(X82&lt;&gt;"OK","",V82/U82)</f>
        <v/>
      </c>
      <c r="X82" s="28" t="str">
        <f aca="false">IF(COUNTA(M82:T82)=0,"",IF(AND(O82&lt;&gt;"Long",O82&lt;&gt;"Short"),"Pick Long or Short",IF(COUNT(P82,Q82,R82,S82)&lt;4,"Add entry, initial stop, exit and size",IF(S82&lt;=0,"Size must be above 0",IF(IF(O82="Long",Q82&gt;=P82,Q82&lt;=P82),"Initial stop must be on the losing side of entry",IF(AND(T82&lt;&gt;"",N(T82)&lt;=0),"Point value must be above 0","OK"))))))</f>
        <v/>
      </c>
    </row>
    <row r="83" customFormat="false" ht="15" hidden="false" customHeight="false" outlineLevel="0" collapsed="false">
      <c r="M83" s="29"/>
      <c r="N83" s="15"/>
      <c r="O83" s="44"/>
      <c r="P83" s="16"/>
      <c r="Q83" s="16"/>
      <c r="R83" s="16"/>
      <c r="S83" s="25"/>
      <c r="T83" s="16"/>
      <c r="U83" s="26" t="str">
        <f aca="false">IF(X83&lt;&gt;"OK","",ABS(P83-Q83)*S83*IF(T83="",1,T83))</f>
        <v/>
      </c>
      <c r="V83" s="26" t="str">
        <f aca="false">IF(X83&lt;&gt;"OK","",(R83-P83)*IF(O83="Long",1,-1)*S83*IF(T83="",1,T83))</f>
        <v/>
      </c>
      <c r="W83" s="30" t="str">
        <f aca="false">IF(X83&lt;&gt;"OK","",V83/U83)</f>
        <v/>
      </c>
      <c r="X83" s="28" t="str">
        <f aca="false">IF(COUNTA(M83:T83)=0,"",IF(AND(O83&lt;&gt;"Long",O83&lt;&gt;"Short"),"Pick Long or Short",IF(COUNT(P83,Q83,R83,S83)&lt;4,"Add entry, initial stop, exit and size",IF(S83&lt;=0,"Size must be above 0",IF(IF(O83="Long",Q83&gt;=P83,Q83&lt;=P83),"Initial stop must be on the losing side of entry",IF(AND(T83&lt;&gt;"",N(T83)&lt;=0),"Point value must be above 0","OK"))))))</f>
        <v/>
      </c>
    </row>
    <row r="84" customFormat="false" ht="15" hidden="false" customHeight="false" outlineLevel="0" collapsed="false">
      <c r="M84" s="29"/>
      <c r="N84" s="15"/>
      <c r="O84" s="44"/>
      <c r="P84" s="16"/>
      <c r="Q84" s="16"/>
      <c r="R84" s="16"/>
      <c r="S84" s="25"/>
      <c r="T84" s="16"/>
      <c r="U84" s="26" t="str">
        <f aca="false">IF(X84&lt;&gt;"OK","",ABS(P84-Q84)*S84*IF(T84="",1,T84))</f>
        <v/>
      </c>
      <c r="V84" s="26" t="str">
        <f aca="false">IF(X84&lt;&gt;"OK","",(R84-P84)*IF(O84="Long",1,-1)*S84*IF(T84="",1,T84))</f>
        <v/>
      </c>
      <c r="W84" s="30" t="str">
        <f aca="false">IF(X84&lt;&gt;"OK","",V84/U84)</f>
        <v/>
      </c>
      <c r="X84" s="28" t="str">
        <f aca="false">IF(COUNTA(M84:T84)=0,"",IF(AND(O84&lt;&gt;"Long",O84&lt;&gt;"Short"),"Pick Long or Short",IF(COUNT(P84,Q84,R84,S84)&lt;4,"Add entry, initial stop, exit and size",IF(S84&lt;=0,"Size must be above 0",IF(IF(O84="Long",Q84&gt;=P84,Q84&lt;=P84),"Initial stop must be on the losing side of entry",IF(AND(T84&lt;&gt;"",N(T84)&lt;=0),"Point value must be above 0","OK"))))))</f>
        <v/>
      </c>
    </row>
    <row r="85" customFormat="false" ht="15" hidden="false" customHeight="false" outlineLevel="0" collapsed="false">
      <c r="M85" s="29"/>
      <c r="N85" s="15"/>
      <c r="O85" s="44"/>
      <c r="P85" s="16"/>
      <c r="Q85" s="16"/>
      <c r="R85" s="16"/>
      <c r="S85" s="25"/>
      <c r="T85" s="16"/>
      <c r="U85" s="26" t="str">
        <f aca="false">IF(X85&lt;&gt;"OK","",ABS(P85-Q85)*S85*IF(T85="",1,T85))</f>
        <v/>
      </c>
      <c r="V85" s="26" t="str">
        <f aca="false">IF(X85&lt;&gt;"OK","",(R85-P85)*IF(O85="Long",1,-1)*S85*IF(T85="",1,T85))</f>
        <v/>
      </c>
      <c r="W85" s="30" t="str">
        <f aca="false">IF(X85&lt;&gt;"OK","",V85/U85)</f>
        <v/>
      </c>
      <c r="X85" s="28" t="str">
        <f aca="false">IF(COUNTA(M85:T85)=0,"",IF(AND(O85&lt;&gt;"Long",O85&lt;&gt;"Short"),"Pick Long or Short",IF(COUNT(P85,Q85,R85,S85)&lt;4,"Add entry, initial stop, exit and size",IF(S85&lt;=0,"Size must be above 0",IF(IF(O85="Long",Q85&gt;=P85,Q85&lt;=P85),"Initial stop must be on the losing side of entry",IF(AND(T85&lt;&gt;"",N(T85)&lt;=0),"Point value must be above 0","OK"))))))</f>
        <v/>
      </c>
    </row>
    <row r="86" customFormat="false" ht="15" hidden="false" customHeight="false" outlineLevel="0" collapsed="false">
      <c r="M86" s="29"/>
      <c r="N86" s="15"/>
      <c r="O86" s="44"/>
      <c r="P86" s="16"/>
      <c r="Q86" s="16"/>
      <c r="R86" s="16"/>
      <c r="S86" s="25"/>
      <c r="T86" s="16"/>
      <c r="U86" s="26" t="str">
        <f aca="false">IF(X86&lt;&gt;"OK","",ABS(P86-Q86)*S86*IF(T86="",1,T86))</f>
        <v/>
      </c>
      <c r="V86" s="26" t="str">
        <f aca="false">IF(X86&lt;&gt;"OK","",(R86-P86)*IF(O86="Long",1,-1)*S86*IF(T86="",1,T86))</f>
        <v/>
      </c>
      <c r="W86" s="30" t="str">
        <f aca="false">IF(X86&lt;&gt;"OK","",V86/U86)</f>
        <v/>
      </c>
      <c r="X86" s="28" t="str">
        <f aca="false">IF(COUNTA(M86:T86)=0,"",IF(AND(O86&lt;&gt;"Long",O86&lt;&gt;"Short"),"Pick Long or Short",IF(COUNT(P86,Q86,R86,S86)&lt;4,"Add entry, initial stop, exit and size",IF(S86&lt;=0,"Size must be above 0",IF(IF(O86="Long",Q86&gt;=P86,Q86&lt;=P86),"Initial stop must be on the losing side of entry",IF(AND(T86&lt;&gt;"",N(T86)&lt;=0),"Point value must be above 0","OK"))))))</f>
        <v/>
      </c>
    </row>
    <row r="87" customFormat="false" ht="15" hidden="false" customHeight="false" outlineLevel="0" collapsed="false">
      <c r="M87" s="29"/>
      <c r="N87" s="15"/>
      <c r="O87" s="44"/>
      <c r="P87" s="16"/>
      <c r="Q87" s="16"/>
      <c r="R87" s="16"/>
      <c r="S87" s="25"/>
      <c r="T87" s="16"/>
      <c r="U87" s="26" t="str">
        <f aca="false">IF(X87&lt;&gt;"OK","",ABS(P87-Q87)*S87*IF(T87="",1,T87))</f>
        <v/>
      </c>
      <c r="V87" s="26" t="str">
        <f aca="false">IF(X87&lt;&gt;"OK","",(R87-P87)*IF(O87="Long",1,-1)*S87*IF(T87="",1,T87))</f>
        <v/>
      </c>
      <c r="W87" s="30" t="str">
        <f aca="false">IF(X87&lt;&gt;"OK","",V87/U87)</f>
        <v/>
      </c>
      <c r="X87" s="28" t="str">
        <f aca="false">IF(COUNTA(M87:T87)=0,"",IF(AND(O87&lt;&gt;"Long",O87&lt;&gt;"Short"),"Pick Long or Short",IF(COUNT(P87,Q87,R87,S87)&lt;4,"Add entry, initial stop, exit and size",IF(S87&lt;=0,"Size must be above 0",IF(IF(O87="Long",Q87&gt;=P87,Q87&lt;=P87),"Initial stop must be on the losing side of entry",IF(AND(T87&lt;&gt;"",N(T87)&lt;=0),"Point value must be above 0","OK"))))))</f>
        <v/>
      </c>
    </row>
    <row r="88" customFormat="false" ht="15" hidden="false" customHeight="false" outlineLevel="0" collapsed="false">
      <c r="M88" s="29"/>
      <c r="N88" s="15"/>
      <c r="O88" s="44"/>
      <c r="P88" s="16"/>
      <c r="Q88" s="16"/>
      <c r="R88" s="16"/>
      <c r="S88" s="25"/>
      <c r="T88" s="16"/>
      <c r="U88" s="26" t="str">
        <f aca="false">IF(X88&lt;&gt;"OK","",ABS(P88-Q88)*S88*IF(T88="",1,T88))</f>
        <v/>
      </c>
      <c r="V88" s="26" t="str">
        <f aca="false">IF(X88&lt;&gt;"OK","",(R88-P88)*IF(O88="Long",1,-1)*S88*IF(T88="",1,T88))</f>
        <v/>
      </c>
      <c r="W88" s="30" t="str">
        <f aca="false">IF(X88&lt;&gt;"OK","",V88/U88)</f>
        <v/>
      </c>
      <c r="X88" s="28" t="str">
        <f aca="false">IF(COUNTA(M88:T88)=0,"",IF(AND(O88&lt;&gt;"Long",O88&lt;&gt;"Short"),"Pick Long or Short",IF(COUNT(P88,Q88,R88,S88)&lt;4,"Add entry, initial stop, exit and size",IF(S88&lt;=0,"Size must be above 0",IF(IF(O88="Long",Q88&gt;=P88,Q88&lt;=P88),"Initial stop must be on the losing side of entry",IF(AND(T88&lt;&gt;"",N(T88)&lt;=0),"Point value must be above 0","OK"))))))</f>
        <v/>
      </c>
    </row>
    <row r="89" customFormat="false" ht="15" hidden="false" customHeight="false" outlineLevel="0" collapsed="false">
      <c r="M89" s="29"/>
      <c r="N89" s="15"/>
      <c r="O89" s="44"/>
      <c r="P89" s="16"/>
      <c r="Q89" s="16"/>
      <c r="R89" s="16"/>
      <c r="S89" s="25"/>
      <c r="T89" s="16"/>
      <c r="U89" s="26" t="str">
        <f aca="false">IF(X89&lt;&gt;"OK","",ABS(P89-Q89)*S89*IF(T89="",1,T89))</f>
        <v/>
      </c>
      <c r="V89" s="26" t="str">
        <f aca="false">IF(X89&lt;&gt;"OK","",(R89-P89)*IF(O89="Long",1,-1)*S89*IF(T89="",1,T89))</f>
        <v/>
      </c>
      <c r="W89" s="30" t="str">
        <f aca="false">IF(X89&lt;&gt;"OK","",V89/U89)</f>
        <v/>
      </c>
      <c r="X89" s="28" t="str">
        <f aca="false">IF(COUNTA(M89:T89)=0,"",IF(AND(O89&lt;&gt;"Long",O89&lt;&gt;"Short"),"Pick Long or Short",IF(COUNT(P89,Q89,R89,S89)&lt;4,"Add entry, initial stop, exit and size",IF(S89&lt;=0,"Size must be above 0",IF(IF(O89="Long",Q89&gt;=P89,Q89&lt;=P89),"Initial stop must be on the losing side of entry",IF(AND(T89&lt;&gt;"",N(T89)&lt;=0),"Point value must be above 0","OK"))))))</f>
        <v/>
      </c>
    </row>
    <row r="90" customFormat="false" ht="15" hidden="false" customHeight="false" outlineLevel="0" collapsed="false">
      <c r="M90" s="29"/>
      <c r="N90" s="15"/>
      <c r="O90" s="44"/>
      <c r="P90" s="16"/>
      <c r="Q90" s="16"/>
      <c r="R90" s="16"/>
      <c r="S90" s="25"/>
      <c r="T90" s="16"/>
      <c r="U90" s="26" t="str">
        <f aca="false">IF(X90&lt;&gt;"OK","",ABS(P90-Q90)*S90*IF(T90="",1,T90))</f>
        <v/>
      </c>
      <c r="V90" s="26" t="str">
        <f aca="false">IF(X90&lt;&gt;"OK","",(R90-P90)*IF(O90="Long",1,-1)*S90*IF(T90="",1,T90))</f>
        <v/>
      </c>
      <c r="W90" s="30" t="str">
        <f aca="false">IF(X90&lt;&gt;"OK","",V90/U90)</f>
        <v/>
      </c>
      <c r="X90" s="28" t="str">
        <f aca="false">IF(COUNTA(M90:T90)=0,"",IF(AND(O90&lt;&gt;"Long",O90&lt;&gt;"Short"),"Pick Long or Short",IF(COUNT(P90,Q90,R90,S90)&lt;4,"Add entry, initial stop, exit and size",IF(S90&lt;=0,"Size must be above 0",IF(IF(O90="Long",Q90&gt;=P90,Q90&lt;=P90),"Initial stop must be on the losing side of entry",IF(AND(T90&lt;&gt;"",N(T90)&lt;=0),"Point value must be above 0","OK"))))))</f>
        <v/>
      </c>
    </row>
    <row r="91" customFormat="false" ht="15" hidden="false" customHeight="false" outlineLevel="0" collapsed="false">
      <c r="M91" s="29"/>
      <c r="N91" s="15"/>
      <c r="O91" s="44"/>
      <c r="P91" s="16"/>
      <c r="Q91" s="16"/>
      <c r="R91" s="16"/>
      <c r="S91" s="25"/>
      <c r="T91" s="16"/>
      <c r="U91" s="26" t="str">
        <f aca="false">IF(X91&lt;&gt;"OK","",ABS(P91-Q91)*S91*IF(T91="",1,T91))</f>
        <v/>
      </c>
      <c r="V91" s="26" t="str">
        <f aca="false">IF(X91&lt;&gt;"OK","",(R91-P91)*IF(O91="Long",1,-1)*S91*IF(T91="",1,T91))</f>
        <v/>
      </c>
      <c r="W91" s="30" t="str">
        <f aca="false">IF(X91&lt;&gt;"OK","",V91/U91)</f>
        <v/>
      </c>
      <c r="X91" s="28" t="str">
        <f aca="false">IF(COUNTA(M91:T91)=0,"",IF(AND(O91&lt;&gt;"Long",O91&lt;&gt;"Short"),"Pick Long or Short",IF(COUNT(P91,Q91,R91,S91)&lt;4,"Add entry, initial stop, exit and size",IF(S91&lt;=0,"Size must be above 0",IF(IF(O91="Long",Q91&gt;=P91,Q91&lt;=P91),"Initial stop must be on the losing side of entry",IF(AND(T91&lt;&gt;"",N(T91)&lt;=0),"Point value must be above 0","OK"))))))</f>
        <v/>
      </c>
    </row>
    <row r="92" customFormat="false" ht="15" hidden="false" customHeight="false" outlineLevel="0" collapsed="false">
      <c r="M92" s="29"/>
      <c r="N92" s="15"/>
      <c r="O92" s="44"/>
      <c r="P92" s="16"/>
      <c r="Q92" s="16"/>
      <c r="R92" s="16"/>
      <c r="S92" s="25"/>
      <c r="T92" s="16"/>
      <c r="U92" s="26" t="str">
        <f aca="false">IF(X92&lt;&gt;"OK","",ABS(P92-Q92)*S92*IF(T92="",1,T92))</f>
        <v/>
      </c>
      <c r="V92" s="26" t="str">
        <f aca="false">IF(X92&lt;&gt;"OK","",(R92-P92)*IF(O92="Long",1,-1)*S92*IF(T92="",1,T92))</f>
        <v/>
      </c>
      <c r="W92" s="30" t="str">
        <f aca="false">IF(X92&lt;&gt;"OK","",V92/U92)</f>
        <v/>
      </c>
      <c r="X92" s="28" t="str">
        <f aca="false">IF(COUNTA(M92:T92)=0,"",IF(AND(O92&lt;&gt;"Long",O92&lt;&gt;"Short"),"Pick Long or Short",IF(COUNT(P92,Q92,R92,S92)&lt;4,"Add entry, initial stop, exit and size",IF(S92&lt;=0,"Size must be above 0",IF(IF(O92="Long",Q92&gt;=P92,Q92&lt;=P92),"Initial stop must be on the losing side of entry",IF(AND(T92&lt;&gt;"",N(T92)&lt;=0),"Point value must be above 0","OK"))))))</f>
        <v/>
      </c>
    </row>
    <row r="93" customFormat="false" ht="15" hidden="false" customHeight="false" outlineLevel="0" collapsed="false">
      <c r="M93" s="29"/>
      <c r="N93" s="15"/>
      <c r="O93" s="44"/>
      <c r="P93" s="16"/>
      <c r="Q93" s="16"/>
      <c r="R93" s="16"/>
      <c r="S93" s="25"/>
      <c r="T93" s="16"/>
      <c r="U93" s="26" t="str">
        <f aca="false">IF(X93&lt;&gt;"OK","",ABS(P93-Q93)*S93*IF(T93="",1,T93))</f>
        <v/>
      </c>
      <c r="V93" s="26" t="str">
        <f aca="false">IF(X93&lt;&gt;"OK","",(R93-P93)*IF(O93="Long",1,-1)*S93*IF(T93="",1,T93))</f>
        <v/>
      </c>
      <c r="W93" s="30" t="str">
        <f aca="false">IF(X93&lt;&gt;"OK","",V93/U93)</f>
        <v/>
      </c>
      <c r="X93" s="28" t="str">
        <f aca="false">IF(COUNTA(M93:T93)=0,"",IF(AND(O93&lt;&gt;"Long",O93&lt;&gt;"Short"),"Pick Long or Short",IF(COUNT(P93,Q93,R93,S93)&lt;4,"Add entry, initial stop, exit and size",IF(S93&lt;=0,"Size must be above 0",IF(IF(O93="Long",Q93&gt;=P93,Q93&lt;=P93),"Initial stop must be on the losing side of entry",IF(AND(T93&lt;&gt;"",N(T93)&lt;=0),"Point value must be above 0","OK"))))))</f>
        <v/>
      </c>
    </row>
    <row r="94" customFormat="false" ht="15" hidden="false" customHeight="false" outlineLevel="0" collapsed="false">
      <c r="M94" s="29"/>
      <c r="N94" s="15"/>
      <c r="O94" s="44"/>
      <c r="P94" s="16"/>
      <c r="Q94" s="16"/>
      <c r="R94" s="16"/>
      <c r="S94" s="25"/>
      <c r="T94" s="16"/>
      <c r="U94" s="26" t="str">
        <f aca="false">IF(X94&lt;&gt;"OK","",ABS(P94-Q94)*S94*IF(T94="",1,T94))</f>
        <v/>
      </c>
      <c r="V94" s="26" t="str">
        <f aca="false">IF(X94&lt;&gt;"OK","",(R94-P94)*IF(O94="Long",1,-1)*S94*IF(T94="",1,T94))</f>
        <v/>
      </c>
      <c r="W94" s="30" t="str">
        <f aca="false">IF(X94&lt;&gt;"OK","",V94/U94)</f>
        <v/>
      </c>
      <c r="X94" s="28" t="str">
        <f aca="false">IF(COUNTA(M94:T94)=0,"",IF(AND(O94&lt;&gt;"Long",O94&lt;&gt;"Short"),"Pick Long or Short",IF(COUNT(P94,Q94,R94,S94)&lt;4,"Add entry, initial stop, exit and size",IF(S94&lt;=0,"Size must be above 0",IF(IF(O94="Long",Q94&gt;=P94,Q94&lt;=P94),"Initial stop must be on the losing side of entry",IF(AND(T94&lt;&gt;"",N(T94)&lt;=0),"Point value must be above 0","OK"))))))</f>
        <v/>
      </c>
    </row>
    <row r="95" customFormat="false" ht="15" hidden="false" customHeight="false" outlineLevel="0" collapsed="false">
      <c r="M95" s="29"/>
      <c r="N95" s="15"/>
      <c r="O95" s="44"/>
      <c r="P95" s="16"/>
      <c r="Q95" s="16"/>
      <c r="R95" s="16"/>
      <c r="S95" s="25"/>
      <c r="T95" s="16"/>
      <c r="U95" s="26" t="str">
        <f aca="false">IF(X95&lt;&gt;"OK","",ABS(P95-Q95)*S95*IF(T95="",1,T95))</f>
        <v/>
      </c>
      <c r="V95" s="26" t="str">
        <f aca="false">IF(X95&lt;&gt;"OK","",(R95-P95)*IF(O95="Long",1,-1)*S95*IF(T95="",1,T95))</f>
        <v/>
      </c>
      <c r="W95" s="30" t="str">
        <f aca="false">IF(X95&lt;&gt;"OK","",V95/U95)</f>
        <v/>
      </c>
      <c r="X95" s="28" t="str">
        <f aca="false">IF(COUNTA(M95:T95)=0,"",IF(AND(O95&lt;&gt;"Long",O95&lt;&gt;"Short"),"Pick Long or Short",IF(COUNT(P95,Q95,R95,S95)&lt;4,"Add entry, initial stop, exit and size",IF(S95&lt;=0,"Size must be above 0",IF(IF(O95="Long",Q95&gt;=P95,Q95&lt;=P95),"Initial stop must be on the losing side of entry",IF(AND(T95&lt;&gt;"",N(T95)&lt;=0),"Point value must be above 0","OK"))))))</f>
        <v/>
      </c>
    </row>
    <row r="96" customFormat="false" ht="15" hidden="false" customHeight="false" outlineLevel="0" collapsed="false">
      <c r="M96" s="29"/>
      <c r="N96" s="15"/>
      <c r="O96" s="44"/>
      <c r="P96" s="16"/>
      <c r="Q96" s="16"/>
      <c r="R96" s="16"/>
      <c r="S96" s="25"/>
      <c r="T96" s="16"/>
      <c r="U96" s="26" t="str">
        <f aca="false">IF(X96&lt;&gt;"OK","",ABS(P96-Q96)*S96*IF(T96="",1,T96))</f>
        <v/>
      </c>
      <c r="V96" s="26" t="str">
        <f aca="false">IF(X96&lt;&gt;"OK","",(R96-P96)*IF(O96="Long",1,-1)*S96*IF(T96="",1,T96))</f>
        <v/>
      </c>
      <c r="W96" s="30" t="str">
        <f aca="false">IF(X96&lt;&gt;"OK","",V96/U96)</f>
        <v/>
      </c>
      <c r="X96" s="28" t="str">
        <f aca="false">IF(COUNTA(M96:T96)=0,"",IF(AND(O96&lt;&gt;"Long",O96&lt;&gt;"Short"),"Pick Long or Short",IF(COUNT(P96,Q96,R96,S96)&lt;4,"Add entry, initial stop, exit and size",IF(S96&lt;=0,"Size must be above 0",IF(IF(O96="Long",Q96&gt;=P96,Q96&lt;=P96),"Initial stop must be on the losing side of entry",IF(AND(T96&lt;&gt;"",N(T96)&lt;=0),"Point value must be above 0","OK"))))))</f>
        <v/>
      </c>
    </row>
    <row r="97" customFormat="false" ht="15" hidden="false" customHeight="false" outlineLevel="0" collapsed="false">
      <c r="M97" s="29"/>
      <c r="N97" s="15"/>
      <c r="O97" s="44"/>
      <c r="P97" s="16"/>
      <c r="Q97" s="16"/>
      <c r="R97" s="16"/>
      <c r="S97" s="25"/>
      <c r="T97" s="16"/>
      <c r="U97" s="26" t="str">
        <f aca="false">IF(X97&lt;&gt;"OK","",ABS(P97-Q97)*S97*IF(T97="",1,T97))</f>
        <v/>
      </c>
      <c r="V97" s="26" t="str">
        <f aca="false">IF(X97&lt;&gt;"OK","",(R97-P97)*IF(O97="Long",1,-1)*S97*IF(T97="",1,T97))</f>
        <v/>
      </c>
      <c r="W97" s="30" t="str">
        <f aca="false">IF(X97&lt;&gt;"OK","",V97/U97)</f>
        <v/>
      </c>
      <c r="X97" s="28" t="str">
        <f aca="false">IF(COUNTA(M97:T97)=0,"",IF(AND(O97&lt;&gt;"Long",O97&lt;&gt;"Short"),"Pick Long or Short",IF(COUNT(P97,Q97,R97,S97)&lt;4,"Add entry, initial stop, exit and size",IF(S97&lt;=0,"Size must be above 0",IF(IF(O97="Long",Q97&gt;=P97,Q97&lt;=P97),"Initial stop must be on the losing side of entry",IF(AND(T97&lt;&gt;"",N(T97)&lt;=0),"Point value must be above 0","OK"))))))</f>
        <v/>
      </c>
    </row>
    <row r="98" customFormat="false" ht="15" hidden="false" customHeight="false" outlineLevel="0" collapsed="false">
      <c r="M98" s="29"/>
      <c r="N98" s="15"/>
      <c r="O98" s="44"/>
      <c r="P98" s="16"/>
      <c r="Q98" s="16"/>
      <c r="R98" s="16"/>
      <c r="S98" s="25"/>
      <c r="T98" s="16"/>
      <c r="U98" s="26" t="str">
        <f aca="false">IF(X98&lt;&gt;"OK","",ABS(P98-Q98)*S98*IF(T98="",1,T98))</f>
        <v/>
      </c>
      <c r="V98" s="26" t="str">
        <f aca="false">IF(X98&lt;&gt;"OK","",(R98-P98)*IF(O98="Long",1,-1)*S98*IF(T98="",1,T98))</f>
        <v/>
      </c>
      <c r="W98" s="30" t="str">
        <f aca="false">IF(X98&lt;&gt;"OK","",V98/U98)</f>
        <v/>
      </c>
      <c r="X98" s="28" t="str">
        <f aca="false">IF(COUNTA(M98:T98)=0,"",IF(AND(O98&lt;&gt;"Long",O98&lt;&gt;"Short"),"Pick Long or Short",IF(COUNT(P98,Q98,R98,S98)&lt;4,"Add entry, initial stop, exit and size",IF(S98&lt;=0,"Size must be above 0",IF(IF(O98="Long",Q98&gt;=P98,Q98&lt;=P98),"Initial stop must be on the losing side of entry",IF(AND(T98&lt;&gt;"",N(T98)&lt;=0),"Point value must be above 0","OK"))))))</f>
        <v/>
      </c>
    </row>
    <row r="99" customFormat="false" ht="15" hidden="false" customHeight="false" outlineLevel="0" collapsed="false">
      <c r="M99" s="29"/>
      <c r="N99" s="15"/>
      <c r="O99" s="44"/>
      <c r="P99" s="16"/>
      <c r="Q99" s="16"/>
      <c r="R99" s="16"/>
      <c r="S99" s="25"/>
      <c r="T99" s="16"/>
      <c r="U99" s="26" t="str">
        <f aca="false">IF(X99&lt;&gt;"OK","",ABS(P99-Q99)*S99*IF(T99="",1,T99))</f>
        <v/>
      </c>
      <c r="V99" s="26" t="str">
        <f aca="false">IF(X99&lt;&gt;"OK","",(R99-P99)*IF(O99="Long",1,-1)*S99*IF(T99="",1,T99))</f>
        <v/>
      </c>
      <c r="W99" s="30" t="str">
        <f aca="false">IF(X99&lt;&gt;"OK","",V99/U99)</f>
        <v/>
      </c>
      <c r="X99" s="28" t="str">
        <f aca="false">IF(COUNTA(M99:T99)=0,"",IF(AND(O99&lt;&gt;"Long",O99&lt;&gt;"Short"),"Pick Long or Short",IF(COUNT(P99,Q99,R99,S99)&lt;4,"Add entry, initial stop, exit and size",IF(S99&lt;=0,"Size must be above 0",IF(IF(O99="Long",Q99&gt;=P99,Q99&lt;=P99),"Initial stop must be on the losing side of entry",IF(AND(T99&lt;&gt;"",N(T99)&lt;=0),"Point value must be above 0","OK"))))))</f>
        <v/>
      </c>
    </row>
    <row r="100" customFormat="false" ht="15" hidden="false" customHeight="false" outlineLevel="0" collapsed="false">
      <c r="M100" s="29"/>
      <c r="N100" s="15"/>
      <c r="O100" s="44"/>
      <c r="P100" s="16"/>
      <c r="Q100" s="16"/>
      <c r="R100" s="16"/>
      <c r="S100" s="25"/>
      <c r="T100" s="16"/>
      <c r="U100" s="26" t="str">
        <f aca="false">IF(X100&lt;&gt;"OK","",ABS(P100-Q100)*S100*IF(T100="",1,T100))</f>
        <v/>
      </c>
      <c r="V100" s="26" t="str">
        <f aca="false">IF(X100&lt;&gt;"OK","",(R100-P100)*IF(O100="Long",1,-1)*S100*IF(T100="",1,T100))</f>
        <v/>
      </c>
      <c r="W100" s="30" t="str">
        <f aca="false">IF(X100&lt;&gt;"OK","",V100/U100)</f>
        <v/>
      </c>
      <c r="X100" s="28" t="str">
        <f aca="false">IF(COUNTA(M100:T100)=0,"",IF(AND(O100&lt;&gt;"Long",O100&lt;&gt;"Short"),"Pick Long or Short",IF(COUNT(P100,Q100,R100,S100)&lt;4,"Add entry, initial stop, exit and size",IF(S100&lt;=0,"Size must be above 0",IF(IF(O100="Long",Q100&gt;=P100,Q100&lt;=P100),"Initial stop must be on the losing side of entry",IF(AND(T100&lt;&gt;"",N(T100)&lt;=0),"Point value must be above 0","OK"))))))</f>
        <v/>
      </c>
    </row>
    <row r="101" customFormat="false" ht="15" hidden="false" customHeight="false" outlineLevel="0" collapsed="false">
      <c r="M101" s="29"/>
      <c r="N101" s="15"/>
      <c r="O101" s="44"/>
      <c r="P101" s="16"/>
      <c r="Q101" s="16"/>
      <c r="R101" s="16"/>
      <c r="S101" s="25"/>
      <c r="T101" s="16"/>
      <c r="U101" s="26" t="str">
        <f aca="false">IF(X101&lt;&gt;"OK","",ABS(P101-Q101)*S101*IF(T101="",1,T101))</f>
        <v/>
      </c>
      <c r="V101" s="26" t="str">
        <f aca="false">IF(X101&lt;&gt;"OK","",(R101-P101)*IF(O101="Long",1,-1)*S101*IF(T101="",1,T101))</f>
        <v/>
      </c>
      <c r="W101" s="30" t="str">
        <f aca="false">IF(X101&lt;&gt;"OK","",V101/U101)</f>
        <v/>
      </c>
      <c r="X101" s="28" t="str">
        <f aca="false">IF(COUNTA(M101:T101)=0,"",IF(AND(O101&lt;&gt;"Long",O101&lt;&gt;"Short"),"Pick Long or Short",IF(COUNT(P101,Q101,R101,S101)&lt;4,"Add entry, initial stop, exit and size",IF(S101&lt;=0,"Size must be above 0",IF(IF(O101="Long",Q101&gt;=P101,Q101&lt;=P101),"Initial stop must be on the losing side of entry",IF(AND(T101&lt;&gt;"",N(T101)&lt;=0),"Point value must be above 0","OK"))))))</f>
        <v/>
      </c>
    </row>
    <row r="102" customFormat="false" ht="15" hidden="false" customHeight="false" outlineLevel="0" collapsed="false">
      <c r="M102" s="29"/>
      <c r="N102" s="15"/>
      <c r="O102" s="44"/>
      <c r="P102" s="16"/>
      <c r="Q102" s="16"/>
      <c r="R102" s="16"/>
      <c r="S102" s="25"/>
      <c r="T102" s="16"/>
      <c r="U102" s="26" t="str">
        <f aca="false">IF(X102&lt;&gt;"OK","",ABS(P102-Q102)*S102*IF(T102="",1,T102))</f>
        <v/>
      </c>
      <c r="V102" s="26" t="str">
        <f aca="false">IF(X102&lt;&gt;"OK","",(R102-P102)*IF(O102="Long",1,-1)*S102*IF(T102="",1,T102))</f>
        <v/>
      </c>
      <c r="W102" s="30" t="str">
        <f aca="false">IF(X102&lt;&gt;"OK","",V102/U102)</f>
        <v/>
      </c>
      <c r="X102" s="28" t="str">
        <f aca="false">IF(COUNTA(M102:T102)=0,"",IF(AND(O102&lt;&gt;"Long",O102&lt;&gt;"Short"),"Pick Long or Short",IF(COUNT(P102,Q102,R102,S102)&lt;4,"Add entry, initial stop, exit and size",IF(S102&lt;=0,"Size must be above 0",IF(IF(O102="Long",Q102&gt;=P102,Q102&lt;=P102),"Initial stop must be on the losing side of entry",IF(AND(T102&lt;&gt;"",N(T102)&lt;=0),"Point value must be above 0","OK"))))))</f>
        <v/>
      </c>
    </row>
    <row r="103" customFormat="false" ht="15" hidden="false" customHeight="false" outlineLevel="0" collapsed="false">
      <c r="M103" s="29"/>
      <c r="N103" s="15"/>
      <c r="O103" s="44"/>
      <c r="P103" s="16"/>
      <c r="Q103" s="16"/>
      <c r="R103" s="16"/>
      <c r="S103" s="25"/>
      <c r="T103" s="16"/>
      <c r="U103" s="26" t="str">
        <f aca="false">IF(X103&lt;&gt;"OK","",ABS(P103-Q103)*S103*IF(T103="",1,T103))</f>
        <v/>
      </c>
      <c r="V103" s="26" t="str">
        <f aca="false">IF(X103&lt;&gt;"OK","",(R103-P103)*IF(O103="Long",1,-1)*S103*IF(T103="",1,T103))</f>
        <v/>
      </c>
      <c r="W103" s="30" t="str">
        <f aca="false">IF(X103&lt;&gt;"OK","",V103/U103)</f>
        <v/>
      </c>
      <c r="X103" s="28" t="str">
        <f aca="false">IF(COUNTA(M103:T103)=0,"",IF(AND(O103&lt;&gt;"Long",O103&lt;&gt;"Short"),"Pick Long or Short",IF(COUNT(P103,Q103,R103,S103)&lt;4,"Add entry, initial stop, exit and size",IF(S103&lt;=0,"Size must be above 0",IF(IF(O103="Long",Q103&gt;=P103,Q103&lt;=P103),"Initial stop must be on the losing side of entry",IF(AND(T103&lt;&gt;"",N(T103)&lt;=0),"Point value must be above 0","OK"))))))</f>
        <v/>
      </c>
    </row>
    <row r="104" customFormat="false" ht="15" hidden="false" customHeight="false" outlineLevel="0" collapsed="false">
      <c r="M104" s="29"/>
      <c r="N104" s="15"/>
      <c r="O104" s="44"/>
      <c r="P104" s="16"/>
      <c r="Q104" s="16"/>
      <c r="R104" s="16"/>
      <c r="S104" s="25"/>
      <c r="T104" s="16"/>
      <c r="U104" s="26" t="str">
        <f aca="false">IF(X104&lt;&gt;"OK","",ABS(P104-Q104)*S104*IF(T104="",1,T104))</f>
        <v/>
      </c>
      <c r="V104" s="26" t="str">
        <f aca="false">IF(X104&lt;&gt;"OK","",(R104-P104)*IF(O104="Long",1,-1)*S104*IF(T104="",1,T104))</f>
        <v/>
      </c>
      <c r="W104" s="30" t="str">
        <f aca="false">IF(X104&lt;&gt;"OK","",V104/U104)</f>
        <v/>
      </c>
      <c r="X104" s="28" t="str">
        <f aca="false">IF(COUNTA(M104:T104)=0,"",IF(AND(O104&lt;&gt;"Long",O104&lt;&gt;"Short"),"Pick Long or Short",IF(COUNT(P104,Q104,R104,S104)&lt;4,"Add entry, initial stop, exit and size",IF(S104&lt;=0,"Size must be above 0",IF(IF(O104="Long",Q104&gt;=P104,Q104&lt;=P104),"Initial stop must be on the losing side of entry",IF(AND(T104&lt;&gt;"",N(T104)&lt;=0),"Point value must be above 0","OK"))))))</f>
        <v/>
      </c>
    </row>
    <row r="105" customFormat="false" ht="15" hidden="false" customHeight="false" outlineLevel="0" collapsed="false">
      <c r="M105" s="29"/>
      <c r="N105" s="15"/>
      <c r="O105" s="44"/>
      <c r="P105" s="16"/>
      <c r="Q105" s="16"/>
      <c r="R105" s="16"/>
      <c r="S105" s="25"/>
      <c r="T105" s="16"/>
      <c r="U105" s="26" t="str">
        <f aca="false">IF(X105&lt;&gt;"OK","",ABS(P105-Q105)*S105*IF(T105="",1,T105))</f>
        <v/>
      </c>
      <c r="V105" s="26" t="str">
        <f aca="false">IF(X105&lt;&gt;"OK","",(R105-P105)*IF(O105="Long",1,-1)*S105*IF(T105="",1,T105))</f>
        <v/>
      </c>
      <c r="W105" s="30" t="str">
        <f aca="false">IF(X105&lt;&gt;"OK","",V105/U105)</f>
        <v/>
      </c>
      <c r="X105" s="28" t="str">
        <f aca="false">IF(COUNTA(M105:T105)=0,"",IF(AND(O105&lt;&gt;"Long",O105&lt;&gt;"Short"),"Pick Long or Short",IF(COUNT(P105,Q105,R105,S105)&lt;4,"Add entry, initial stop, exit and size",IF(S105&lt;=0,"Size must be above 0",IF(IF(O105="Long",Q105&gt;=P105,Q105&lt;=P105),"Initial stop must be on the losing side of entry",IF(AND(T105&lt;&gt;"",N(T105)&lt;=0),"Point value must be above 0","OK"))))))</f>
        <v/>
      </c>
    </row>
    <row r="106" customFormat="false" ht="15" hidden="false" customHeight="false" outlineLevel="0" collapsed="false">
      <c r="M106" s="29"/>
      <c r="N106" s="15"/>
      <c r="O106" s="44"/>
      <c r="P106" s="16"/>
      <c r="Q106" s="16"/>
      <c r="R106" s="16"/>
      <c r="S106" s="25"/>
      <c r="T106" s="16"/>
      <c r="U106" s="26" t="str">
        <f aca="false">IF(X106&lt;&gt;"OK","",ABS(P106-Q106)*S106*IF(T106="",1,T106))</f>
        <v/>
      </c>
      <c r="V106" s="26" t="str">
        <f aca="false">IF(X106&lt;&gt;"OK","",(R106-P106)*IF(O106="Long",1,-1)*S106*IF(T106="",1,T106))</f>
        <v/>
      </c>
      <c r="W106" s="30" t="str">
        <f aca="false">IF(X106&lt;&gt;"OK","",V106/U106)</f>
        <v/>
      </c>
      <c r="X106" s="28" t="str">
        <f aca="false">IF(COUNTA(M106:T106)=0,"",IF(AND(O106&lt;&gt;"Long",O106&lt;&gt;"Short"),"Pick Long or Short",IF(COUNT(P106,Q106,R106,S106)&lt;4,"Add entry, initial stop, exit and size",IF(S106&lt;=0,"Size must be above 0",IF(IF(O106="Long",Q106&gt;=P106,Q106&lt;=P106),"Initial stop must be on the losing side of entry",IF(AND(T106&lt;&gt;"",N(T106)&lt;=0),"Point value must be above 0","OK"))))))</f>
        <v/>
      </c>
    </row>
    <row r="107" customFormat="false" ht="15" hidden="false" customHeight="false" outlineLevel="0" collapsed="false">
      <c r="M107" s="29"/>
      <c r="N107" s="15"/>
      <c r="O107" s="44"/>
      <c r="P107" s="16"/>
      <c r="Q107" s="16"/>
      <c r="R107" s="16"/>
      <c r="S107" s="25"/>
      <c r="T107" s="16"/>
      <c r="U107" s="26" t="str">
        <f aca="false">IF(X107&lt;&gt;"OK","",ABS(P107-Q107)*S107*IF(T107="",1,T107))</f>
        <v/>
      </c>
      <c r="V107" s="26" t="str">
        <f aca="false">IF(X107&lt;&gt;"OK","",(R107-P107)*IF(O107="Long",1,-1)*S107*IF(T107="",1,T107))</f>
        <v/>
      </c>
      <c r="W107" s="30" t="str">
        <f aca="false">IF(X107&lt;&gt;"OK","",V107/U107)</f>
        <v/>
      </c>
      <c r="X107" s="28" t="str">
        <f aca="false">IF(COUNTA(M107:T107)=0,"",IF(AND(O107&lt;&gt;"Long",O107&lt;&gt;"Short"),"Pick Long or Short",IF(COUNT(P107,Q107,R107,S107)&lt;4,"Add entry, initial stop, exit and size",IF(S107&lt;=0,"Size must be above 0",IF(IF(O107="Long",Q107&gt;=P107,Q107&lt;=P107),"Initial stop must be on the losing side of entry",IF(AND(T107&lt;&gt;"",N(T107)&lt;=0),"Point value must be above 0","OK"))))))</f>
        <v/>
      </c>
    </row>
    <row r="108" customFormat="false" ht="15" hidden="false" customHeight="false" outlineLevel="0" collapsed="false">
      <c r="M108" s="29"/>
      <c r="N108" s="15"/>
      <c r="O108" s="44"/>
      <c r="P108" s="16"/>
      <c r="Q108" s="16"/>
      <c r="R108" s="16"/>
      <c r="S108" s="25"/>
      <c r="T108" s="16"/>
      <c r="U108" s="26" t="str">
        <f aca="false">IF(X108&lt;&gt;"OK","",ABS(P108-Q108)*S108*IF(T108="",1,T108))</f>
        <v/>
      </c>
      <c r="V108" s="26" t="str">
        <f aca="false">IF(X108&lt;&gt;"OK","",(R108-P108)*IF(O108="Long",1,-1)*S108*IF(T108="",1,T108))</f>
        <v/>
      </c>
      <c r="W108" s="30" t="str">
        <f aca="false">IF(X108&lt;&gt;"OK","",V108/U108)</f>
        <v/>
      </c>
      <c r="X108" s="28" t="str">
        <f aca="false">IF(COUNTA(M108:T108)=0,"",IF(AND(O108&lt;&gt;"Long",O108&lt;&gt;"Short"),"Pick Long or Short",IF(COUNT(P108,Q108,R108,S108)&lt;4,"Add entry, initial stop, exit and size",IF(S108&lt;=0,"Size must be above 0",IF(IF(O108="Long",Q108&gt;=P108,Q108&lt;=P108),"Initial stop must be on the losing side of entry",IF(AND(T108&lt;&gt;"",N(T108)&lt;=0),"Point value must be above 0","OK"))))))</f>
        <v/>
      </c>
    </row>
    <row r="109" customFormat="false" ht="15" hidden="false" customHeight="false" outlineLevel="0" collapsed="false">
      <c r="M109" s="29"/>
      <c r="N109" s="15"/>
      <c r="O109" s="44"/>
      <c r="P109" s="16"/>
      <c r="Q109" s="16"/>
      <c r="R109" s="16"/>
      <c r="S109" s="25"/>
      <c r="T109" s="16"/>
      <c r="U109" s="26" t="str">
        <f aca="false">IF(X109&lt;&gt;"OK","",ABS(P109-Q109)*S109*IF(T109="",1,T109))</f>
        <v/>
      </c>
      <c r="V109" s="26" t="str">
        <f aca="false">IF(X109&lt;&gt;"OK","",(R109-P109)*IF(O109="Long",1,-1)*S109*IF(T109="",1,T109))</f>
        <v/>
      </c>
      <c r="W109" s="30" t="str">
        <f aca="false">IF(X109&lt;&gt;"OK","",V109/U109)</f>
        <v/>
      </c>
      <c r="X109" s="28" t="str">
        <f aca="false">IF(COUNTA(M109:T109)=0,"",IF(AND(O109&lt;&gt;"Long",O109&lt;&gt;"Short"),"Pick Long or Short",IF(COUNT(P109,Q109,R109,S109)&lt;4,"Add entry, initial stop, exit and size",IF(S109&lt;=0,"Size must be above 0",IF(IF(O109="Long",Q109&gt;=P109,Q109&lt;=P109),"Initial stop must be on the losing side of entry",IF(AND(T109&lt;&gt;"",N(T109)&lt;=0),"Point value must be above 0","OK"))))))</f>
        <v/>
      </c>
    </row>
    <row r="110" customFormat="false" ht="15" hidden="false" customHeight="false" outlineLevel="0" collapsed="false">
      <c r="M110" s="29"/>
      <c r="N110" s="15"/>
      <c r="O110" s="44"/>
      <c r="P110" s="16"/>
      <c r="Q110" s="16"/>
      <c r="R110" s="16"/>
      <c r="S110" s="25"/>
      <c r="T110" s="16"/>
      <c r="U110" s="26" t="str">
        <f aca="false">IF(X110&lt;&gt;"OK","",ABS(P110-Q110)*S110*IF(T110="",1,T110))</f>
        <v/>
      </c>
      <c r="V110" s="26" t="str">
        <f aca="false">IF(X110&lt;&gt;"OK","",(R110-P110)*IF(O110="Long",1,-1)*S110*IF(T110="",1,T110))</f>
        <v/>
      </c>
      <c r="W110" s="30" t="str">
        <f aca="false">IF(X110&lt;&gt;"OK","",V110/U110)</f>
        <v/>
      </c>
      <c r="X110" s="28" t="str">
        <f aca="false">IF(COUNTA(M110:T110)=0,"",IF(AND(O110&lt;&gt;"Long",O110&lt;&gt;"Short"),"Pick Long or Short",IF(COUNT(P110,Q110,R110,S110)&lt;4,"Add entry, initial stop, exit and size",IF(S110&lt;=0,"Size must be above 0",IF(IF(O110="Long",Q110&gt;=P110,Q110&lt;=P110),"Initial stop must be on the losing side of entry",IF(AND(T110&lt;&gt;"",N(T110)&lt;=0),"Point value must be above 0","OK"))))))</f>
        <v/>
      </c>
    </row>
    <row r="111" customFormat="false" ht="15" hidden="false" customHeight="false" outlineLevel="0" collapsed="false">
      <c r="M111" s="29"/>
      <c r="N111" s="15"/>
      <c r="O111" s="44"/>
      <c r="P111" s="16"/>
      <c r="Q111" s="16"/>
      <c r="R111" s="16"/>
      <c r="S111" s="25"/>
      <c r="T111" s="16"/>
      <c r="U111" s="26" t="str">
        <f aca="false">IF(X111&lt;&gt;"OK","",ABS(P111-Q111)*S111*IF(T111="",1,T111))</f>
        <v/>
      </c>
      <c r="V111" s="26" t="str">
        <f aca="false">IF(X111&lt;&gt;"OK","",(R111-P111)*IF(O111="Long",1,-1)*S111*IF(T111="",1,T111))</f>
        <v/>
      </c>
      <c r="W111" s="30" t="str">
        <f aca="false">IF(X111&lt;&gt;"OK","",V111/U111)</f>
        <v/>
      </c>
      <c r="X111" s="28" t="str">
        <f aca="false">IF(COUNTA(M111:T111)=0,"",IF(AND(O111&lt;&gt;"Long",O111&lt;&gt;"Short"),"Pick Long or Short",IF(COUNT(P111,Q111,R111,S111)&lt;4,"Add entry, initial stop, exit and size",IF(S111&lt;=0,"Size must be above 0",IF(IF(O111="Long",Q111&gt;=P111,Q111&lt;=P111),"Initial stop must be on the losing side of entry",IF(AND(T111&lt;&gt;"",N(T111)&lt;=0),"Point value must be above 0","OK"))))))</f>
        <v/>
      </c>
    </row>
    <row r="112" customFormat="false" ht="15" hidden="false" customHeight="false" outlineLevel="0" collapsed="false">
      <c r="M112" s="29"/>
      <c r="N112" s="15"/>
      <c r="O112" s="44"/>
      <c r="P112" s="16"/>
      <c r="Q112" s="16"/>
      <c r="R112" s="16"/>
      <c r="S112" s="25"/>
      <c r="T112" s="16"/>
      <c r="U112" s="26" t="str">
        <f aca="false">IF(X112&lt;&gt;"OK","",ABS(P112-Q112)*S112*IF(T112="",1,T112))</f>
        <v/>
      </c>
      <c r="V112" s="26" t="str">
        <f aca="false">IF(X112&lt;&gt;"OK","",(R112-P112)*IF(O112="Long",1,-1)*S112*IF(T112="",1,T112))</f>
        <v/>
      </c>
      <c r="W112" s="30" t="str">
        <f aca="false">IF(X112&lt;&gt;"OK","",V112/U112)</f>
        <v/>
      </c>
      <c r="X112" s="28" t="str">
        <f aca="false">IF(COUNTA(M112:T112)=0,"",IF(AND(O112&lt;&gt;"Long",O112&lt;&gt;"Short"),"Pick Long or Short",IF(COUNT(P112,Q112,R112,S112)&lt;4,"Add entry, initial stop, exit and size",IF(S112&lt;=0,"Size must be above 0",IF(IF(O112="Long",Q112&gt;=P112,Q112&lt;=P112),"Initial stop must be on the losing side of entry",IF(AND(T112&lt;&gt;"",N(T112)&lt;=0),"Point value must be above 0","OK"))))))</f>
        <v/>
      </c>
    </row>
    <row r="113" customFormat="false" ht="15" hidden="false" customHeight="false" outlineLevel="0" collapsed="false">
      <c r="M113" s="29"/>
      <c r="N113" s="15"/>
      <c r="O113" s="44"/>
      <c r="P113" s="16"/>
      <c r="Q113" s="16"/>
      <c r="R113" s="16"/>
      <c r="S113" s="25"/>
      <c r="T113" s="16"/>
      <c r="U113" s="26" t="str">
        <f aca="false">IF(X113&lt;&gt;"OK","",ABS(P113-Q113)*S113*IF(T113="",1,T113))</f>
        <v/>
      </c>
      <c r="V113" s="26" t="str">
        <f aca="false">IF(X113&lt;&gt;"OK","",(R113-P113)*IF(O113="Long",1,-1)*S113*IF(T113="",1,T113))</f>
        <v/>
      </c>
      <c r="W113" s="30" t="str">
        <f aca="false">IF(X113&lt;&gt;"OK","",V113/U113)</f>
        <v/>
      </c>
      <c r="X113" s="28" t="str">
        <f aca="false">IF(COUNTA(M113:T113)=0,"",IF(AND(O113&lt;&gt;"Long",O113&lt;&gt;"Short"),"Pick Long or Short",IF(COUNT(P113,Q113,R113,S113)&lt;4,"Add entry, initial stop, exit and size",IF(S113&lt;=0,"Size must be above 0",IF(IF(O113="Long",Q113&gt;=P113,Q113&lt;=P113),"Initial stop must be on the losing side of entry",IF(AND(T113&lt;&gt;"",N(T113)&lt;=0),"Point value must be above 0","OK"))))))</f>
        <v/>
      </c>
    </row>
    <row r="114" customFormat="false" ht="15" hidden="false" customHeight="false" outlineLevel="0" collapsed="false">
      <c r="M114" s="29"/>
      <c r="N114" s="15"/>
      <c r="O114" s="44"/>
      <c r="P114" s="16"/>
      <c r="Q114" s="16"/>
      <c r="R114" s="16"/>
      <c r="S114" s="25"/>
      <c r="T114" s="16"/>
      <c r="U114" s="26" t="str">
        <f aca="false">IF(X114&lt;&gt;"OK","",ABS(P114-Q114)*S114*IF(T114="",1,T114))</f>
        <v/>
      </c>
      <c r="V114" s="26" t="str">
        <f aca="false">IF(X114&lt;&gt;"OK","",(R114-P114)*IF(O114="Long",1,-1)*S114*IF(T114="",1,T114))</f>
        <v/>
      </c>
      <c r="W114" s="30" t="str">
        <f aca="false">IF(X114&lt;&gt;"OK","",V114/U114)</f>
        <v/>
      </c>
      <c r="X114" s="28" t="str">
        <f aca="false">IF(COUNTA(M114:T114)=0,"",IF(AND(O114&lt;&gt;"Long",O114&lt;&gt;"Short"),"Pick Long or Short",IF(COUNT(P114,Q114,R114,S114)&lt;4,"Add entry, initial stop, exit and size",IF(S114&lt;=0,"Size must be above 0",IF(IF(O114="Long",Q114&gt;=P114,Q114&lt;=P114),"Initial stop must be on the losing side of entry",IF(AND(T114&lt;&gt;"",N(T114)&lt;=0),"Point value must be above 0","OK"))))))</f>
        <v/>
      </c>
    </row>
    <row r="115" customFormat="false" ht="15" hidden="false" customHeight="false" outlineLevel="0" collapsed="false">
      <c r="M115" s="29"/>
      <c r="N115" s="15"/>
      <c r="O115" s="44"/>
      <c r="P115" s="16"/>
      <c r="Q115" s="16"/>
      <c r="R115" s="16"/>
      <c r="S115" s="25"/>
      <c r="T115" s="16"/>
      <c r="U115" s="26" t="str">
        <f aca="false">IF(X115&lt;&gt;"OK","",ABS(P115-Q115)*S115*IF(T115="",1,T115))</f>
        <v/>
      </c>
      <c r="V115" s="26" t="str">
        <f aca="false">IF(X115&lt;&gt;"OK","",(R115-P115)*IF(O115="Long",1,-1)*S115*IF(T115="",1,T115))</f>
        <v/>
      </c>
      <c r="W115" s="30" t="str">
        <f aca="false">IF(X115&lt;&gt;"OK","",V115/U115)</f>
        <v/>
      </c>
      <c r="X115" s="28" t="str">
        <f aca="false">IF(COUNTA(M115:T115)=0,"",IF(AND(O115&lt;&gt;"Long",O115&lt;&gt;"Short"),"Pick Long or Short",IF(COUNT(P115,Q115,R115,S115)&lt;4,"Add entry, initial stop, exit and size",IF(S115&lt;=0,"Size must be above 0",IF(IF(O115="Long",Q115&gt;=P115,Q115&lt;=P115),"Initial stop must be on the losing side of entry",IF(AND(T115&lt;&gt;"",N(T115)&lt;=0),"Point value must be above 0","OK"))))))</f>
        <v/>
      </c>
    </row>
    <row r="116" customFormat="false" ht="15" hidden="false" customHeight="false" outlineLevel="0" collapsed="false">
      <c r="M116" s="29"/>
      <c r="N116" s="15"/>
      <c r="O116" s="44"/>
      <c r="P116" s="16"/>
      <c r="Q116" s="16"/>
      <c r="R116" s="16"/>
      <c r="S116" s="25"/>
      <c r="T116" s="16"/>
      <c r="U116" s="26" t="str">
        <f aca="false">IF(X116&lt;&gt;"OK","",ABS(P116-Q116)*S116*IF(T116="",1,T116))</f>
        <v/>
      </c>
      <c r="V116" s="26" t="str">
        <f aca="false">IF(X116&lt;&gt;"OK","",(R116-P116)*IF(O116="Long",1,-1)*S116*IF(T116="",1,T116))</f>
        <v/>
      </c>
      <c r="W116" s="30" t="str">
        <f aca="false">IF(X116&lt;&gt;"OK","",V116/U116)</f>
        <v/>
      </c>
      <c r="X116" s="28" t="str">
        <f aca="false">IF(COUNTA(M116:T116)=0,"",IF(AND(O116&lt;&gt;"Long",O116&lt;&gt;"Short"),"Pick Long or Short",IF(COUNT(P116,Q116,R116,S116)&lt;4,"Add entry, initial stop, exit and size",IF(S116&lt;=0,"Size must be above 0",IF(IF(O116="Long",Q116&gt;=P116,Q116&lt;=P116),"Initial stop must be on the losing side of entry",IF(AND(T116&lt;&gt;"",N(T116)&lt;=0),"Point value must be above 0","OK"))))))</f>
        <v/>
      </c>
    </row>
    <row r="117" customFormat="false" ht="15" hidden="false" customHeight="false" outlineLevel="0" collapsed="false">
      <c r="M117" s="29"/>
      <c r="N117" s="15"/>
      <c r="O117" s="44"/>
      <c r="P117" s="16"/>
      <c r="Q117" s="16"/>
      <c r="R117" s="16"/>
      <c r="S117" s="25"/>
      <c r="T117" s="16"/>
      <c r="U117" s="26" t="str">
        <f aca="false">IF(X117&lt;&gt;"OK","",ABS(P117-Q117)*S117*IF(T117="",1,T117))</f>
        <v/>
      </c>
      <c r="V117" s="26" t="str">
        <f aca="false">IF(X117&lt;&gt;"OK","",(R117-P117)*IF(O117="Long",1,-1)*S117*IF(T117="",1,T117))</f>
        <v/>
      </c>
      <c r="W117" s="30" t="str">
        <f aca="false">IF(X117&lt;&gt;"OK","",V117/U117)</f>
        <v/>
      </c>
      <c r="X117" s="28" t="str">
        <f aca="false">IF(COUNTA(M117:T117)=0,"",IF(AND(O117&lt;&gt;"Long",O117&lt;&gt;"Short"),"Pick Long or Short",IF(COUNT(P117,Q117,R117,S117)&lt;4,"Add entry, initial stop, exit and size",IF(S117&lt;=0,"Size must be above 0",IF(IF(O117="Long",Q117&gt;=P117,Q117&lt;=P117),"Initial stop must be on the losing side of entry",IF(AND(T117&lt;&gt;"",N(T117)&lt;=0),"Point value must be above 0","OK"))))))</f>
        <v/>
      </c>
    </row>
    <row r="118" customFormat="false" ht="15" hidden="false" customHeight="false" outlineLevel="0" collapsed="false">
      <c r="M118" s="29"/>
      <c r="N118" s="15"/>
      <c r="O118" s="44"/>
      <c r="P118" s="16"/>
      <c r="Q118" s="16"/>
      <c r="R118" s="16"/>
      <c r="S118" s="25"/>
      <c r="T118" s="16"/>
      <c r="U118" s="26" t="str">
        <f aca="false">IF(X118&lt;&gt;"OK","",ABS(P118-Q118)*S118*IF(T118="",1,T118))</f>
        <v/>
      </c>
      <c r="V118" s="26" t="str">
        <f aca="false">IF(X118&lt;&gt;"OK","",(R118-P118)*IF(O118="Long",1,-1)*S118*IF(T118="",1,T118))</f>
        <v/>
      </c>
      <c r="W118" s="30" t="str">
        <f aca="false">IF(X118&lt;&gt;"OK","",V118/U118)</f>
        <v/>
      </c>
      <c r="X118" s="28" t="str">
        <f aca="false">IF(COUNTA(M118:T118)=0,"",IF(AND(O118&lt;&gt;"Long",O118&lt;&gt;"Short"),"Pick Long or Short",IF(COUNT(P118,Q118,R118,S118)&lt;4,"Add entry, initial stop, exit and size",IF(S118&lt;=0,"Size must be above 0",IF(IF(O118="Long",Q118&gt;=P118,Q118&lt;=P118),"Initial stop must be on the losing side of entry",IF(AND(T118&lt;&gt;"",N(T118)&lt;=0),"Point value must be above 0","OK"))))))</f>
        <v/>
      </c>
    </row>
    <row r="119" customFormat="false" ht="15" hidden="false" customHeight="false" outlineLevel="0" collapsed="false">
      <c r="M119" s="29"/>
      <c r="N119" s="15"/>
      <c r="O119" s="44"/>
      <c r="P119" s="16"/>
      <c r="Q119" s="16"/>
      <c r="R119" s="16"/>
      <c r="S119" s="25"/>
      <c r="T119" s="16"/>
      <c r="U119" s="26" t="str">
        <f aca="false">IF(X119&lt;&gt;"OK","",ABS(P119-Q119)*S119*IF(T119="",1,T119))</f>
        <v/>
      </c>
      <c r="V119" s="26" t="str">
        <f aca="false">IF(X119&lt;&gt;"OK","",(R119-P119)*IF(O119="Long",1,-1)*S119*IF(T119="",1,T119))</f>
        <v/>
      </c>
      <c r="W119" s="30" t="str">
        <f aca="false">IF(X119&lt;&gt;"OK","",V119/U119)</f>
        <v/>
      </c>
      <c r="X119" s="28" t="str">
        <f aca="false">IF(COUNTA(M119:T119)=0,"",IF(AND(O119&lt;&gt;"Long",O119&lt;&gt;"Short"),"Pick Long or Short",IF(COUNT(P119,Q119,R119,S119)&lt;4,"Add entry, initial stop, exit and size",IF(S119&lt;=0,"Size must be above 0",IF(IF(O119="Long",Q119&gt;=P119,Q119&lt;=P119),"Initial stop must be on the losing side of entry",IF(AND(T119&lt;&gt;"",N(T119)&lt;=0),"Point value must be above 0","OK"))))))</f>
        <v/>
      </c>
    </row>
    <row r="120" customFormat="false" ht="15" hidden="false" customHeight="false" outlineLevel="0" collapsed="false">
      <c r="M120" s="29"/>
      <c r="N120" s="15"/>
      <c r="O120" s="44"/>
      <c r="P120" s="16"/>
      <c r="Q120" s="16"/>
      <c r="R120" s="16"/>
      <c r="S120" s="25"/>
      <c r="T120" s="16"/>
      <c r="U120" s="26" t="str">
        <f aca="false">IF(X120&lt;&gt;"OK","",ABS(P120-Q120)*S120*IF(T120="",1,T120))</f>
        <v/>
      </c>
      <c r="V120" s="26" t="str">
        <f aca="false">IF(X120&lt;&gt;"OK","",(R120-P120)*IF(O120="Long",1,-1)*S120*IF(T120="",1,T120))</f>
        <v/>
      </c>
      <c r="W120" s="30" t="str">
        <f aca="false">IF(X120&lt;&gt;"OK","",V120/U120)</f>
        <v/>
      </c>
      <c r="X120" s="28" t="str">
        <f aca="false">IF(COUNTA(M120:T120)=0,"",IF(AND(O120&lt;&gt;"Long",O120&lt;&gt;"Short"),"Pick Long or Short",IF(COUNT(P120,Q120,R120,S120)&lt;4,"Add entry, initial stop, exit and size",IF(S120&lt;=0,"Size must be above 0",IF(IF(O120="Long",Q120&gt;=P120,Q120&lt;=P120),"Initial stop must be on the losing side of entry",IF(AND(T120&lt;&gt;"",N(T120)&lt;=0),"Point value must be above 0","OK"))))))</f>
        <v/>
      </c>
    </row>
    <row r="121" customFormat="false" ht="15" hidden="false" customHeight="false" outlineLevel="0" collapsed="false">
      <c r="M121" s="29"/>
      <c r="N121" s="15"/>
      <c r="O121" s="44"/>
      <c r="P121" s="16"/>
      <c r="Q121" s="16"/>
      <c r="R121" s="16"/>
      <c r="S121" s="25"/>
      <c r="T121" s="16"/>
      <c r="U121" s="26" t="str">
        <f aca="false">IF(X121&lt;&gt;"OK","",ABS(P121-Q121)*S121*IF(T121="",1,T121))</f>
        <v/>
      </c>
      <c r="V121" s="26" t="str">
        <f aca="false">IF(X121&lt;&gt;"OK","",(R121-P121)*IF(O121="Long",1,-1)*S121*IF(T121="",1,T121))</f>
        <v/>
      </c>
      <c r="W121" s="30" t="str">
        <f aca="false">IF(X121&lt;&gt;"OK","",V121/U121)</f>
        <v/>
      </c>
      <c r="X121" s="28" t="str">
        <f aca="false">IF(COUNTA(M121:T121)=0,"",IF(AND(O121&lt;&gt;"Long",O121&lt;&gt;"Short"),"Pick Long or Short",IF(COUNT(P121,Q121,R121,S121)&lt;4,"Add entry, initial stop, exit and size",IF(S121&lt;=0,"Size must be above 0",IF(IF(O121="Long",Q121&gt;=P121,Q121&lt;=P121),"Initial stop must be on the losing side of entry",IF(AND(T121&lt;&gt;"",N(T121)&lt;=0),"Point value must be above 0","OK"))))))</f>
        <v/>
      </c>
    </row>
    <row r="122" customFormat="false" ht="15" hidden="false" customHeight="false" outlineLevel="0" collapsed="false">
      <c r="M122" s="29"/>
      <c r="N122" s="15"/>
      <c r="O122" s="44"/>
      <c r="P122" s="16"/>
      <c r="Q122" s="16"/>
      <c r="R122" s="16"/>
      <c r="S122" s="25"/>
      <c r="T122" s="16"/>
      <c r="U122" s="26" t="str">
        <f aca="false">IF(X122&lt;&gt;"OK","",ABS(P122-Q122)*S122*IF(T122="",1,T122))</f>
        <v/>
      </c>
      <c r="V122" s="26" t="str">
        <f aca="false">IF(X122&lt;&gt;"OK","",(R122-P122)*IF(O122="Long",1,-1)*S122*IF(T122="",1,T122))</f>
        <v/>
      </c>
      <c r="W122" s="30" t="str">
        <f aca="false">IF(X122&lt;&gt;"OK","",V122/U122)</f>
        <v/>
      </c>
      <c r="X122" s="28" t="str">
        <f aca="false">IF(COUNTA(M122:T122)=0,"",IF(AND(O122&lt;&gt;"Long",O122&lt;&gt;"Short"),"Pick Long or Short",IF(COUNT(P122,Q122,R122,S122)&lt;4,"Add entry, initial stop, exit and size",IF(S122&lt;=0,"Size must be above 0",IF(IF(O122="Long",Q122&gt;=P122,Q122&lt;=P122),"Initial stop must be on the losing side of entry",IF(AND(T122&lt;&gt;"",N(T122)&lt;=0),"Point value must be above 0","OK"))))))</f>
        <v/>
      </c>
    </row>
    <row r="123" customFormat="false" ht="15" hidden="false" customHeight="false" outlineLevel="0" collapsed="false">
      <c r="M123" s="29"/>
      <c r="N123" s="15"/>
      <c r="O123" s="44"/>
      <c r="P123" s="16"/>
      <c r="Q123" s="16"/>
      <c r="R123" s="16"/>
      <c r="S123" s="25"/>
      <c r="T123" s="16"/>
      <c r="U123" s="26" t="str">
        <f aca="false">IF(X123&lt;&gt;"OK","",ABS(P123-Q123)*S123*IF(T123="",1,T123))</f>
        <v/>
      </c>
      <c r="V123" s="26" t="str">
        <f aca="false">IF(X123&lt;&gt;"OK","",(R123-P123)*IF(O123="Long",1,-1)*S123*IF(T123="",1,T123))</f>
        <v/>
      </c>
      <c r="W123" s="30" t="str">
        <f aca="false">IF(X123&lt;&gt;"OK","",V123/U123)</f>
        <v/>
      </c>
      <c r="X123" s="28" t="str">
        <f aca="false">IF(COUNTA(M123:T123)=0,"",IF(AND(O123&lt;&gt;"Long",O123&lt;&gt;"Short"),"Pick Long or Short",IF(COUNT(P123,Q123,R123,S123)&lt;4,"Add entry, initial stop, exit and size",IF(S123&lt;=0,"Size must be above 0",IF(IF(O123="Long",Q123&gt;=P123,Q123&lt;=P123),"Initial stop must be on the losing side of entry",IF(AND(T123&lt;&gt;"",N(T123)&lt;=0),"Point value must be above 0","OK"))))))</f>
        <v/>
      </c>
    </row>
    <row r="124" customFormat="false" ht="15" hidden="false" customHeight="false" outlineLevel="0" collapsed="false">
      <c r="M124" s="29"/>
      <c r="N124" s="15"/>
      <c r="O124" s="44"/>
      <c r="P124" s="16"/>
      <c r="Q124" s="16"/>
      <c r="R124" s="16"/>
      <c r="S124" s="25"/>
      <c r="T124" s="16"/>
      <c r="U124" s="26" t="str">
        <f aca="false">IF(X124&lt;&gt;"OK","",ABS(P124-Q124)*S124*IF(T124="",1,T124))</f>
        <v/>
      </c>
      <c r="V124" s="26" t="str">
        <f aca="false">IF(X124&lt;&gt;"OK","",(R124-P124)*IF(O124="Long",1,-1)*S124*IF(T124="",1,T124))</f>
        <v/>
      </c>
      <c r="W124" s="30" t="str">
        <f aca="false">IF(X124&lt;&gt;"OK","",V124/U124)</f>
        <v/>
      </c>
      <c r="X124" s="28" t="str">
        <f aca="false">IF(COUNTA(M124:T124)=0,"",IF(AND(O124&lt;&gt;"Long",O124&lt;&gt;"Short"),"Pick Long or Short",IF(COUNT(P124,Q124,R124,S124)&lt;4,"Add entry, initial stop, exit and size",IF(S124&lt;=0,"Size must be above 0",IF(IF(O124="Long",Q124&gt;=P124,Q124&lt;=P124),"Initial stop must be on the losing side of entry",IF(AND(T124&lt;&gt;"",N(T124)&lt;=0),"Point value must be above 0","OK"))))))</f>
        <v/>
      </c>
    </row>
    <row r="125" customFormat="false" ht="15" hidden="false" customHeight="false" outlineLevel="0" collapsed="false">
      <c r="M125" s="29"/>
      <c r="N125" s="15"/>
      <c r="O125" s="44"/>
      <c r="P125" s="16"/>
      <c r="Q125" s="16"/>
      <c r="R125" s="16"/>
      <c r="S125" s="25"/>
      <c r="T125" s="16"/>
      <c r="U125" s="26" t="str">
        <f aca="false">IF(X125&lt;&gt;"OK","",ABS(P125-Q125)*S125*IF(T125="",1,T125))</f>
        <v/>
      </c>
      <c r="V125" s="26" t="str">
        <f aca="false">IF(X125&lt;&gt;"OK","",(R125-P125)*IF(O125="Long",1,-1)*S125*IF(T125="",1,T125))</f>
        <v/>
      </c>
      <c r="W125" s="30" t="str">
        <f aca="false">IF(X125&lt;&gt;"OK","",V125/U125)</f>
        <v/>
      </c>
      <c r="X125" s="28" t="str">
        <f aca="false">IF(COUNTA(M125:T125)=0,"",IF(AND(O125&lt;&gt;"Long",O125&lt;&gt;"Short"),"Pick Long or Short",IF(COUNT(P125,Q125,R125,S125)&lt;4,"Add entry, initial stop, exit and size",IF(S125&lt;=0,"Size must be above 0",IF(IF(O125="Long",Q125&gt;=P125,Q125&lt;=P125),"Initial stop must be on the losing side of entry",IF(AND(T125&lt;&gt;"",N(T125)&lt;=0),"Point value must be above 0","OK"))))))</f>
        <v/>
      </c>
    </row>
    <row r="126" customFormat="false" ht="15" hidden="false" customHeight="false" outlineLevel="0" collapsed="false">
      <c r="M126" s="29"/>
      <c r="N126" s="15"/>
      <c r="O126" s="44"/>
      <c r="P126" s="16"/>
      <c r="Q126" s="16"/>
      <c r="R126" s="16"/>
      <c r="S126" s="25"/>
      <c r="T126" s="16"/>
      <c r="U126" s="26" t="str">
        <f aca="false">IF(X126&lt;&gt;"OK","",ABS(P126-Q126)*S126*IF(T126="",1,T126))</f>
        <v/>
      </c>
      <c r="V126" s="26" t="str">
        <f aca="false">IF(X126&lt;&gt;"OK","",(R126-P126)*IF(O126="Long",1,-1)*S126*IF(T126="",1,T126))</f>
        <v/>
      </c>
      <c r="W126" s="30" t="str">
        <f aca="false">IF(X126&lt;&gt;"OK","",V126/U126)</f>
        <v/>
      </c>
      <c r="X126" s="28" t="str">
        <f aca="false">IF(COUNTA(M126:T126)=0,"",IF(AND(O126&lt;&gt;"Long",O126&lt;&gt;"Short"),"Pick Long or Short",IF(COUNT(P126,Q126,R126,S126)&lt;4,"Add entry, initial stop, exit and size",IF(S126&lt;=0,"Size must be above 0",IF(IF(O126="Long",Q126&gt;=P126,Q126&lt;=P126),"Initial stop must be on the losing side of entry",IF(AND(T126&lt;&gt;"",N(T126)&lt;=0),"Point value must be above 0","OK"))))))</f>
        <v/>
      </c>
    </row>
    <row r="127" customFormat="false" ht="15" hidden="false" customHeight="false" outlineLevel="0" collapsed="false">
      <c r="M127" s="29"/>
      <c r="N127" s="15"/>
      <c r="O127" s="44"/>
      <c r="P127" s="16"/>
      <c r="Q127" s="16"/>
      <c r="R127" s="16"/>
      <c r="S127" s="25"/>
      <c r="T127" s="16"/>
      <c r="U127" s="26" t="str">
        <f aca="false">IF(X127&lt;&gt;"OK","",ABS(P127-Q127)*S127*IF(T127="",1,T127))</f>
        <v/>
      </c>
      <c r="V127" s="26" t="str">
        <f aca="false">IF(X127&lt;&gt;"OK","",(R127-P127)*IF(O127="Long",1,-1)*S127*IF(T127="",1,T127))</f>
        <v/>
      </c>
      <c r="W127" s="30" t="str">
        <f aca="false">IF(X127&lt;&gt;"OK","",V127/U127)</f>
        <v/>
      </c>
      <c r="X127" s="28" t="str">
        <f aca="false">IF(COUNTA(M127:T127)=0,"",IF(AND(O127&lt;&gt;"Long",O127&lt;&gt;"Short"),"Pick Long or Short",IF(COUNT(P127,Q127,R127,S127)&lt;4,"Add entry, initial stop, exit and size",IF(S127&lt;=0,"Size must be above 0",IF(IF(O127="Long",Q127&gt;=P127,Q127&lt;=P127),"Initial stop must be on the losing side of entry",IF(AND(T127&lt;&gt;"",N(T127)&lt;=0),"Point value must be above 0","OK"))))))</f>
        <v/>
      </c>
    </row>
    <row r="128" customFormat="false" ht="15" hidden="false" customHeight="false" outlineLevel="0" collapsed="false">
      <c r="M128" s="29"/>
      <c r="N128" s="15"/>
      <c r="O128" s="44"/>
      <c r="P128" s="16"/>
      <c r="Q128" s="16"/>
      <c r="R128" s="16"/>
      <c r="S128" s="25"/>
      <c r="T128" s="16"/>
      <c r="U128" s="26" t="str">
        <f aca="false">IF(X128&lt;&gt;"OK","",ABS(P128-Q128)*S128*IF(T128="",1,T128))</f>
        <v/>
      </c>
      <c r="V128" s="26" t="str">
        <f aca="false">IF(X128&lt;&gt;"OK","",(R128-P128)*IF(O128="Long",1,-1)*S128*IF(T128="",1,T128))</f>
        <v/>
      </c>
      <c r="W128" s="30" t="str">
        <f aca="false">IF(X128&lt;&gt;"OK","",V128/U128)</f>
        <v/>
      </c>
      <c r="X128" s="28" t="str">
        <f aca="false">IF(COUNTA(M128:T128)=0,"",IF(AND(O128&lt;&gt;"Long",O128&lt;&gt;"Short"),"Pick Long or Short",IF(COUNT(P128,Q128,R128,S128)&lt;4,"Add entry, initial stop, exit and size",IF(S128&lt;=0,"Size must be above 0",IF(IF(O128="Long",Q128&gt;=P128,Q128&lt;=P128),"Initial stop must be on the losing side of entry",IF(AND(T128&lt;&gt;"",N(T128)&lt;=0),"Point value must be above 0","OK"))))))</f>
        <v/>
      </c>
    </row>
    <row r="129" customFormat="false" ht="15" hidden="false" customHeight="false" outlineLevel="0" collapsed="false">
      <c r="M129" s="29"/>
      <c r="N129" s="15"/>
      <c r="O129" s="44"/>
      <c r="P129" s="16"/>
      <c r="Q129" s="16"/>
      <c r="R129" s="16"/>
      <c r="S129" s="25"/>
      <c r="T129" s="16"/>
      <c r="U129" s="26" t="str">
        <f aca="false">IF(X129&lt;&gt;"OK","",ABS(P129-Q129)*S129*IF(T129="",1,T129))</f>
        <v/>
      </c>
      <c r="V129" s="26" t="str">
        <f aca="false">IF(X129&lt;&gt;"OK","",(R129-P129)*IF(O129="Long",1,-1)*S129*IF(T129="",1,T129))</f>
        <v/>
      </c>
      <c r="W129" s="30" t="str">
        <f aca="false">IF(X129&lt;&gt;"OK","",V129/U129)</f>
        <v/>
      </c>
      <c r="X129" s="28" t="str">
        <f aca="false">IF(COUNTA(M129:T129)=0,"",IF(AND(O129&lt;&gt;"Long",O129&lt;&gt;"Short"),"Pick Long or Short",IF(COUNT(P129,Q129,R129,S129)&lt;4,"Add entry, initial stop, exit and size",IF(S129&lt;=0,"Size must be above 0",IF(IF(O129="Long",Q129&gt;=P129,Q129&lt;=P129),"Initial stop must be on the losing side of entry",IF(AND(T129&lt;&gt;"",N(T129)&lt;=0),"Point value must be above 0","OK"))))))</f>
        <v/>
      </c>
    </row>
    <row r="130" customFormat="false" ht="15" hidden="false" customHeight="false" outlineLevel="0" collapsed="false">
      <c r="M130" s="29"/>
      <c r="N130" s="15"/>
      <c r="O130" s="44"/>
      <c r="P130" s="16"/>
      <c r="Q130" s="16"/>
      <c r="R130" s="16"/>
      <c r="S130" s="25"/>
      <c r="T130" s="16"/>
      <c r="U130" s="26" t="str">
        <f aca="false">IF(X130&lt;&gt;"OK","",ABS(P130-Q130)*S130*IF(T130="",1,T130))</f>
        <v/>
      </c>
      <c r="V130" s="26" t="str">
        <f aca="false">IF(X130&lt;&gt;"OK","",(R130-P130)*IF(O130="Long",1,-1)*S130*IF(T130="",1,T130))</f>
        <v/>
      </c>
      <c r="W130" s="30" t="str">
        <f aca="false">IF(X130&lt;&gt;"OK","",V130/U130)</f>
        <v/>
      </c>
      <c r="X130" s="28" t="str">
        <f aca="false">IF(COUNTA(M130:T130)=0,"",IF(AND(O130&lt;&gt;"Long",O130&lt;&gt;"Short"),"Pick Long or Short",IF(COUNT(P130,Q130,R130,S130)&lt;4,"Add entry, initial stop, exit and size",IF(S130&lt;=0,"Size must be above 0",IF(IF(O130="Long",Q130&gt;=P130,Q130&lt;=P130),"Initial stop must be on the losing side of entry",IF(AND(T130&lt;&gt;"",N(T130)&lt;=0),"Point value must be above 0","OK"))))))</f>
        <v/>
      </c>
    </row>
    <row r="131" customFormat="false" ht="15" hidden="false" customHeight="false" outlineLevel="0" collapsed="false">
      <c r="M131" s="29"/>
      <c r="N131" s="15"/>
      <c r="O131" s="44"/>
      <c r="P131" s="16"/>
      <c r="Q131" s="16"/>
      <c r="R131" s="16"/>
      <c r="S131" s="25"/>
      <c r="T131" s="16"/>
      <c r="U131" s="26" t="str">
        <f aca="false">IF(X131&lt;&gt;"OK","",ABS(P131-Q131)*S131*IF(T131="",1,T131))</f>
        <v/>
      </c>
      <c r="V131" s="26" t="str">
        <f aca="false">IF(X131&lt;&gt;"OK","",(R131-P131)*IF(O131="Long",1,-1)*S131*IF(T131="",1,T131))</f>
        <v/>
      </c>
      <c r="W131" s="30" t="str">
        <f aca="false">IF(X131&lt;&gt;"OK","",V131/U131)</f>
        <v/>
      </c>
      <c r="X131" s="28" t="str">
        <f aca="false">IF(COUNTA(M131:T131)=0,"",IF(AND(O131&lt;&gt;"Long",O131&lt;&gt;"Short"),"Pick Long or Short",IF(COUNT(P131,Q131,R131,S131)&lt;4,"Add entry, initial stop, exit and size",IF(S131&lt;=0,"Size must be above 0",IF(IF(O131="Long",Q131&gt;=P131,Q131&lt;=P131),"Initial stop must be on the losing side of entry",IF(AND(T131&lt;&gt;"",N(T131)&lt;=0),"Point value must be above 0","OK"))))))</f>
        <v/>
      </c>
    </row>
    <row r="132" customFormat="false" ht="15" hidden="false" customHeight="false" outlineLevel="0" collapsed="false">
      <c r="M132" s="29"/>
      <c r="N132" s="15"/>
      <c r="O132" s="44"/>
      <c r="P132" s="16"/>
      <c r="Q132" s="16"/>
      <c r="R132" s="16"/>
      <c r="S132" s="25"/>
      <c r="T132" s="16"/>
      <c r="U132" s="26" t="str">
        <f aca="false">IF(X132&lt;&gt;"OK","",ABS(P132-Q132)*S132*IF(T132="",1,T132))</f>
        <v/>
      </c>
      <c r="V132" s="26" t="str">
        <f aca="false">IF(X132&lt;&gt;"OK","",(R132-P132)*IF(O132="Long",1,-1)*S132*IF(T132="",1,T132))</f>
        <v/>
      </c>
      <c r="W132" s="30" t="str">
        <f aca="false">IF(X132&lt;&gt;"OK","",V132/U132)</f>
        <v/>
      </c>
      <c r="X132" s="28" t="str">
        <f aca="false">IF(COUNTA(M132:T132)=0,"",IF(AND(O132&lt;&gt;"Long",O132&lt;&gt;"Short"),"Pick Long or Short",IF(COUNT(P132,Q132,R132,S132)&lt;4,"Add entry, initial stop, exit and size",IF(S132&lt;=0,"Size must be above 0",IF(IF(O132="Long",Q132&gt;=P132,Q132&lt;=P132),"Initial stop must be on the losing side of entry",IF(AND(T132&lt;&gt;"",N(T132)&lt;=0),"Point value must be above 0","OK"))))))</f>
        <v/>
      </c>
    </row>
    <row r="133" customFormat="false" ht="15" hidden="false" customHeight="false" outlineLevel="0" collapsed="false">
      <c r="M133" s="29"/>
      <c r="N133" s="15"/>
      <c r="O133" s="44"/>
      <c r="P133" s="16"/>
      <c r="Q133" s="16"/>
      <c r="R133" s="16"/>
      <c r="S133" s="25"/>
      <c r="T133" s="16"/>
      <c r="U133" s="26" t="str">
        <f aca="false">IF(X133&lt;&gt;"OK","",ABS(P133-Q133)*S133*IF(T133="",1,T133))</f>
        <v/>
      </c>
      <c r="V133" s="26" t="str">
        <f aca="false">IF(X133&lt;&gt;"OK","",(R133-P133)*IF(O133="Long",1,-1)*S133*IF(T133="",1,T133))</f>
        <v/>
      </c>
      <c r="W133" s="30" t="str">
        <f aca="false">IF(X133&lt;&gt;"OK","",V133/U133)</f>
        <v/>
      </c>
      <c r="X133" s="28" t="str">
        <f aca="false">IF(COUNTA(M133:T133)=0,"",IF(AND(O133&lt;&gt;"Long",O133&lt;&gt;"Short"),"Pick Long or Short",IF(COUNT(P133,Q133,R133,S133)&lt;4,"Add entry, initial stop, exit and size",IF(S133&lt;=0,"Size must be above 0",IF(IF(O133="Long",Q133&gt;=P133,Q133&lt;=P133),"Initial stop must be on the losing side of entry",IF(AND(T133&lt;&gt;"",N(T133)&lt;=0),"Point value must be above 0","OK"))))))</f>
        <v/>
      </c>
    </row>
    <row r="134" customFormat="false" ht="15" hidden="false" customHeight="false" outlineLevel="0" collapsed="false">
      <c r="M134" s="29"/>
      <c r="N134" s="15"/>
      <c r="O134" s="44"/>
      <c r="P134" s="16"/>
      <c r="Q134" s="16"/>
      <c r="R134" s="16"/>
      <c r="S134" s="25"/>
      <c r="T134" s="16"/>
      <c r="U134" s="26" t="str">
        <f aca="false">IF(X134&lt;&gt;"OK","",ABS(P134-Q134)*S134*IF(T134="",1,T134))</f>
        <v/>
      </c>
      <c r="V134" s="26" t="str">
        <f aca="false">IF(X134&lt;&gt;"OK","",(R134-P134)*IF(O134="Long",1,-1)*S134*IF(T134="",1,T134))</f>
        <v/>
      </c>
      <c r="W134" s="30" t="str">
        <f aca="false">IF(X134&lt;&gt;"OK","",V134/U134)</f>
        <v/>
      </c>
      <c r="X134" s="28" t="str">
        <f aca="false">IF(COUNTA(M134:T134)=0,"",IF(AND(O134&lt;&gt;"Long",O134&lt;&gt;"Short"),"Pick Long or Short",IF(COUNT(P134,Q134,R134,S134)&lt;4,"Add entry, initial stop, exit and size",IF(S134&lt;=0,"Size must be above 0",IF(IF(O134="Long",Q134&gt;=P134,Q134&lt;=P134),"Initial stop must be on the losing side of entry",IF(AND(T134&lt;&gt;"",N(T134)&lt;=0),"Point value must be above 0","OK"))))))</f>
        <v/>
      </c>
    </row>
    <row r="135" customFormat="false" ht="15" hidden="false" customHeight="false" outlineLevel="0" collapsed="false">
      <c r="M135" s="29"/>
      <c r="N135" s="15"/>
      <c r="O135" s="44"/>
      <c r="P135" s="16"/>
      <c r="Q135" s="16"/>
      <c r="R135" s="16"/>
      <c r="S135" s="25"/>
      <c r="T135" s="16"/>
      <c r="U135" s="26" t="str">
        <f aca="false">IF(X135&lt;&gt;"OK","",ABS(P135-Q135)*S135*IF(T135="",1,T135))</f>
        <v/>
      </c>
      <c r="V135" s="26" t="str">
        <f aca="false">IF(X135&lt;&gt;"OK","",(R135-P135)*IF(O135="Long",1,-1)*S135*IF(T135="",1,T135))</f>
        <v/>
      </c>
      <c r="W135" s="30" t="str">
        <f aca="false">IF(X135&lt;&gt;"OK","",V135/U135)</f>
        <v/>
      </c>
      <c r="X135" s="28" t="str">
        <f aca="false">IF(COUNTA(M135:T135)=0,"",IF(AND(O135&lt;&gt;"Long",O135&lt;&gt;"Short"),"Pick Long or Short",IF(COUNT(P135,Q135,R135,S135)&lt;4,"Add entry, initial stop, exit and size",IF(S135&lt;=0,"Size must be above 0",IF(IF(O135="Long",Q135&gt;=P135,Q135&lt;=P135),"Initial stop must be on the losing side of entry",IF(AND(T135&lt;&gt;"",N(T135)&lt;=0),"Point value must be above 0","OK"))))))</f>
        <v/>
      </c>
    </row>
    <row r="136" customFormat="false" ht="15" hidden="false" customHeight="false" outlineLevel="0" collapsed="false">
      <c r="M136" s="29"/>
      <c r="N136" s="15"/>
      <c r="O136" s="44"/>
      <c r="P136" s="16"/>
      <c r="Q136" s="16"/>
      <c r="R136" s="16"/>
      <c r="S136" s="25"/>
      <c r="T136" s="16"/>
      <c r="U136" s="26" t="str">
        <f aca="false">IF(X136&lt;&gt;"OK","",ABS(P136-Q136)*S136*IF(T136="",1,T136))</f>
        <v/>
      </c>
      <c r="V136" s="26" t="str">
        <f aca="false">IF(X136&lt;&gt;"OK","",(R136-P136)*IF(O136="Long",1,-1)*S136*IF(T136="",1,T136))</f>
        <v/>
      </c>
      <c r="W136" s="30" t="str">
        <f aca="false">IF(X136&lt;&gt;"OK","",V136/U136)</f>
        <v/>
      </c>
      <c r="X136" s="28" t="str">
        <f aca="false">IF(COUNTA(M136:T136)=0,"",IF(AND(O136&lt;&gt;"Long",O136&lt;&gt;"Short"),"Pick Long or Short",IF(COUNT(P136,Q136,R136,S136)&lt;4,"Add entry, initial stop, exit and size",IF(S136&lt;=0,"Size must be above 0",IF(IF(O136="Long",Q136&gt;=P136,Q136&lt;=P136),"Initial stop must be on the losing side of entry",IF(AND(T136&lt;&gt;"",N(T136)&lt;=0),"Point value must be above 0","OK"))))))</f>
        <v/>
      </c>
    </row>
    <row r="137" customFormat="false" ht="15" hidden="false" customHeight="false" outlineLevel="0" collapsed="false">
      <c r="M137" s="29"/>
      <c r="N137" s="15"/>
      <c r="O137" s="44"/>
      <c r="P137" s="16"/>
      <c r="Q137" s="16"/>
      <c r="R137" s="16"/>
      <c r="S137" s="25"/>
      <c r="T137" s="16"/>
      <c r="U137" s="26" t="str">
        <f aca="false">IF(X137&lt;&gt;"OK","",ABS(P137-Q137)*S137*IF(T137="",1,T137))</f>
        <v/>
      </c>
      <c r="V137" s="26" t="str">
        <f aca="false">IF(X137&lt;&gt;"OK","",(R137-P137)*IF(O137="Long",1,-1)*S137*IF(T137="",1,T137))</f>
        <v/>
      </c>
      <c r="W137" s="30" t="str">
        <f aca="false">IF(X137&lt;&gt;"OK","",V137/U137)</f>
        <v/>
      </c>
      <c r="X137" s="28" t="str">
        <f aca="false">IF(COUNTA(M137:T137)=0,"",IF(AND(O137&lt;&gt;"Long",O137&lt;&gt;"Short"),"Pick Long or Short",IF(COUNT(P137,Q137,R137,S137)&lt;4,"Add entry, initial stop, exit and size",IF(S137&lt;=0,"Size must be above 0",IF(IF(O137="Long",Q137&gt;=P137,Q137&lt;=P137),"Initial stop must be on the losing side of entry",IF(AND(T137&lt;&gt;"",N(T137)&lt;=0),"Point value must be above 0","OK"))))))</f>
        <v/>
      </c>
    </row>
    <row r="138" customFormat="false" ht="15" hidden="false" customHeight="false" outlineLevel="0" collapsed="false">
      <c r="M138" s="29"/>
      <c r="N138" s="15"/>
      <c r="O138" s="44"/>
      <c r="P138" s="16"/>
      <c r="Q138" s="16"/>
      <c r="R138" s="16"/>
      <c r="S138" s="25"/>
      <c r="T138" s="16"/>
      <c r="U138" s="26" t="str">
        <f aca="false">IF(X138&lt;&gt;"OK","",ABS(P138-Q138)*S138*IF(T138="",1,T138))</f>
        <v/>
      </c>
      <c r="V138" s="26" t="str">
        <f aca="false">IF(X138&lt;&gt;"OK","",(R138-P138)*IF(O138="Long",1,-1)*S138*IF(T138="",1,T138))</f>
        <v/>
      </c>
      <c r="W138" s="30" t="str">
        <f aca="false">IF(X138&lt;&gt;"OK","",V138/U138)</f>
        <v/>
      </c>
      <c r="X138" s="28" t="str">
        <f aca="false">IF(COUNTA(M138:T138)=0,"",IF(AND(O138&lt;&gt;"Long",O138&lt;&gt;"Short"),"Pick Long or Short",IF(COUNT(P138,Q138,R138,S138)&lt;4,"Add entry, initial stop, exit and size",IF(S138&lt;=0,"Size must be above 0",IF(IF(O138="Long",Q138&gt;=P138,Q138&lt;=P138),"Initial stop must be on the losing side of entry",IF(AND(T138&lt;&gt;"",N(T138)&lt;=0),"Point value must be above 0","OK"))))))</f>
        <v/>
      </c>
    </row>
    <row r="139" customFormat="false" ht="15" hidden="false" customHeight="false" outlineLevel="0" collapsed="false">
      <c r="M139" s="29"/>
      <c r="N139" s="15"/>
      <c r="O139" s="44"/>
      <c r="P139" s="16"/>
      <c r="Q139" s="16"/>
      <c r="R139" s="16"/>
      <c r="S139" s="25"/>
      <c r="T139" s="16"/>
      <c r="U139" s="26" t="str">
        <f aca="false">IF(X139&lt;&gt;"OK","",ABS(P139-Q139)*S139*IF(T139="",1,T139))</f>
        <v/>
      </c>
      <c r="V139" s="26" t="str">
        <f aca="false">IF(X139&lt;&gt;"OK","",(R139-P139)*IF(O139="Long",1,-1)*S139*IF(T139="",1,T139))</f>
        <v/>
      </c>
      <c r="W139" s="30" t="str">
        <f aca="false">IF(X139&lt;&gt;"OK","",V139/U139)</f>
        <v/>
      </c>
      <c r="X139" s="28" t="str">
        <f aca="false">IF(COUNTA(M139:T139)=0,"",IF(AND(O139&lt;&gt;"Long",O139&lt;&gt;"Short"),"Pick Long or Short",IF(COUNT(P139,Q139,R139,S139)&lt;4,"Add entry, initial stop, exit and size",IF(S139&lt;=0,"Size must be above 0",IF(IF(O139="Long",Q139&gt;=P139,Q139&lt;=P139),"Initial stop must be on the losing side of entry",IF(AND(T139&lt;&gt;"",N(T139)&lt;=0),"Point value must be above 0","OK"))))))</f>
        <v/>
      </c>
    </row>
    <row r="140" customFormat="false" ht="15" hidden="false" customHeight="false" outlineLevel="0" collapsed="false">
      <c r="M140" s="29"/>
      <c r="N140" s="15"/>
      <c r="O140" s="44"/>
      <c r="P140" s="16"/>
      <c r="Q140" s="16"/>
      <c r="R140" s="16"/>
      <c r="S140" s="25"/>
      <c r="T140" s="16"/>
      <c r="U140" s="26" t="str">
        <f aca="false">IF(X140&lt;&gt;"OK","",ABS(P140-Q140)*S140*IF(T140="",1,T140))</f>
        <v/>
      </c>
      <c r="V140" s="26" t="str">
        <f aca="false">IF(X140&lt;&gt;"OK","",(R140-P140)*IF(O140="Long",1,-1)*S140*IF(T140="",1,T140))</f>
        <v/>
      </c>
      <c r="W140" s="30" t="str">
        <f aca="false">IF(X140&lt;&gt;"OK","",V140/U140)</f>
        <v/>
      </c>
      <c r="X140" s="28" t="str">
        <f aca="false">IF(COUNTA(M140:T140)=0,"",IF(AND(O140&lt;&gt;"Long",O140&lt;&gt;"Short"),"Pick Long or Short",IF(COUNT(P140,Q140,R140,S140)&lt;4,"Add entry, initial stop, exit and size",IF(S140&lt;=0,"Size must be above 0",IF(IF(O140="Long",Q140&gt;=P140,Q140&lt;=P140),"Initial stop must be on the losing side of entry",IF(AND(T140&lt;&gt;"",N(T140)&lt;=0),"Point value must be above 0","OK"))))))</f>
        <v/>
      </c>
    </row>
    <row r="141" customFormat="false" ht="15" hidden="false" customHeight="false" outlineLevel="0" collapsed="false">
      <c r="M141" s="29"/>
      <c r="N141" s="15"/>
      <c r="O141" s="44"/>
      <c r="P141" s="16"/>
      <c r="Q141" s="16"/>
      <c r="R141" s="16"/>
      <c r="S141" s="25"/>
      <c r="T141" s="16"/>
      <c r="U141" s="26" t="str">
        <f aca="false">IF(X141&lt;&gt;"OK","",ABS(P141-Q141)*S141*IF(T141="",1,T141))</f>
        <v/>
      </c>
      <c r="V141" s="26" t="str">
        <f aca="false">IF(X141&lt;&gt;"OK","",(R141-P141)*IF(O141="Long",1,-1)*S141*IF(T141="",1,T141))</f>
        <v/>
      </c>
      <c r="W141" s="30" t="str">
        <f aca="false">IF(X141&lt;&gt;"OK","",V141/U141)</f>
        <v/>
      </c>
      <c r="X141" s="28" t="str">
        <f aca="false">IF(COUNTA(M141:T141)=0,"",IF(AND(O141&lt;&gt;"Long",O141&lt;&gt;"Short"),"Pick Long or Short",IF(COUNT(P141,Q141,R141,S141)&lt;4,"Add entry, initial stop, exit and size",IF(S141&lt;=0,"Size must be above 0",IF(IF(O141="Long",Q141&gt;=P141,Q141&lt;=P141),"Initial stop must be on the losing side of entry",IF(AND(T141&lt;&gt;"",N(T141)&lt;=0),"Point value must be above 0","OK"))))))</f>
        <v/>
      </c>
    </row>
    <row r="142" customFormat="false" ht="15" hidden="false" customHeight="false" outlineLevel="0" collapsed="false">
      <c r="M142" s="29"/>
      <c r="N142" s="15"/>
      <c r="O142" s="44"/>
      <c r="P142" s="16"/>
      <c r="Q142" s="16"/>
      <c r="R142" s="16"/>
      <c r="S142" s="25"/>
      <c r="T142" s="16"/>
      <c r="U142" s="26" t="str">
        <f aca="false">IF(X142&lt;&gt;"OK","",ABS(P142-Q142)*S142*IF(T142="",1,T142))</f>
        <v/>
      </c>
      <c r="V142" s="26" t="str">
        <f aca="false">IF(X142&lt;&gt;"OK","",(R142-P142)*IF(O142="Long",1,-1)*S142*IF(T142="",1,T142))</f>
        <v/>
      </c>
      <c r="W142" s="30" t="str">
        <f aca="false">IF(X142&lt;&gt;"OK","",V142/U142)</f>
        <v/>
      </c>
      <c r="X142" s="28" t="str">
        <f aca="false">IF(COUNTA(M142:T142)=0,"",IF(AND(O142&lt;&gt;"Long",O142&lt;&gt;"Short"),"Pick Long or Short",IF(COUNT(P142,Q142,R142,S142)&lt;4,"Add entry, initial stop, exit and size",IF(S142&lt;=0,"Size must be above 0",IF(IF(O142="Long",Q142&gt;=P142,Q142&lt;=P142),"Initial stop must be on the losing side of entry",IF(AND(T142&lt;&gt;"",N(T142)&lt;=0),"Point value must be above 0","OK"))))))</f>
        <v/>
      </c>
    </row>
    <row r="143" customFormat="false" ht="15" hidden="false" customHeight="false" outlineLevel="0" collapsed="false">
      <c r="M143" s="29"/>
      <c r="N143" s="15"/>
      <c r="O143" s="44"/>
      <c r="P143" s="16"/>
      <c r="Q143" s="16"/>
      <c r="R143" s="16"/>
      <c r="S143" s="25"/>
      <c r="T143" s="16"/>
      <c r="U143" s="26" t="str">
        <f aca="false">IF(X143&lt;&gt;"OK","",ABS(P143-Q143)*S143*IF(T143="",1,T143))</f>
        <v/>
      </c>
      <c r="V143" s="26" t="str">
        <f aca="false">IF(X143&lt;&gt;"OK","",(R143-P143)*IF(O143="Long",1,-1)*S143*IF(T143="",1,T143))</f>
        <v/>
      </c>
      <c r="W143" s="30" t="str">
        <f aca="false">IF(X143&lt;&gt;"OK","",V143/U143)</f>
        <v/>
      </c>
      <c r="X143" s="28" t="str">
        <f aca="false">IF(COUNTA(M143:T143)=0,"",IF(AND(O143&lt;&gt;"Long",O143&lt;&gt;"Short"),"Pick Long or Short",IF(COUNT(P143,Q143,R143,S143)&lt;4,"Add entry, initial stop, exit and size",IF(S143&lt;=0,"Size must be above 0",IF(IF(O143="Long",Q143&gt;=P143,Q143&lt;=P143),"Initial stop must be on the losing side of entry",IF(AND(T143&lt;&gt;"",N(T143)&lt;=0),"Point value must be above 0","OK"))))))</f>
        <v/>
      </c>
    </row>
    <row r="144" customFormat="false" ht="15" hidden="false" customHeight="false" outlineLevel="0" collapsed="false">
      <c r="M144" s="29"/>
      <c r="N144" s="15"/>
      <c r="O144" s="44"/>
      <c r="P144" s="16"/>
      <c r="Q144" s="16"/>
      <c r="R144" s="16"/>
      <c r="S144" s="25"/>
      <c r="T144" s="16"/>
      <c r="U144" s="26" t="str">
        <f aca="false">IF(X144&lt;&gt;"OK","",ABS(P144-Q144)*S144*IF(T144="",1,T144))</f>
        <v/>
      </c>
      <c r="V144" s="26" t="str">
        <f aca="false">IF(X144&lt;&gt;"OK","",(R144-P144)*IF(O144="Long",1,-1)*S144*IF(T144="",1,T144))</f>
        <v/>
      </c>
      <c r="W144" s="30" t="str">
        <f aca="false">IF(X144&lt;&gt;"OK","",V144/U144)</f>
        <v/>
      </c>
      <c r="X144" s="28" t="str">
        <f aca="false">IF(COUNTA(M144:T144)=0,"",IF(AND(O144&lt;&gt;"Long",O144&lt;&gt;"Short"),"Pick Long or Short",IF(COUNT(P144,Q144,R144,S144)&lt;4,"Add entry, initial stop, exit and size",IF(S144&lt;=0,"Size must be above 0",IF(IF(O144="Long",Q144&gt;=P144,Q144&lt;=P144),"Initial stop must be on the losing side of entry",IF(AND(T144&lt;&gt;"",N(T144)&lt;=0),"Point value must be above 0","OK"))))))</f>
        <v/>
      </c>
    </row>
    <row r="145" customFormat="false" ht="15" hidden="false" customHeight="false" outlineLevel="0" collapsed="false">
      <c r="M145" s="29"/>
      <c r="N145" s="15"/>
      <c r="O145" s="44"/>
      <c r="P145" s="16"/>
      <c r="Q145" s="16"/>
      <c r="R145" s="16"/>
      <c r="S145" s="25"/>
      <c r="T145" s="16"/>
      <c r="U145" s="26" t="str">
        <f aca="false">IF(X145&lt;&gt;"OK","",ABS(P145-Q145)*S145*IF(T145="",1,T145))</f>
        <v/>
      </c>
      <c r="V145" s="26" t="str">
        <f aca="false">IF(X145&lt;&gt;"OK","",(R145-P145)*IF(O145="Long",1,-1)*S145*IF(T145="",1,T145))</f>
        <v/>
      </c>
      <c r="W145" s="30" t="str">
        <f aca="false">IF(X145&lt;&gt;"OK","",V145/U145)</f>
        <v/>
      </c>
      <c r="X145" s="28" t="str">
        <f aca="false">IF(COUNTA(M145:T145)=0,"",IF(AND(O145&lt;&gt;"Long",O145&lt;&gt;"Short"),"Pick Long or Short",IF(COUNT(P145,Q145,R145,S145)&lt;4,"Add entry, initial stop, exit and size",IF(S145&lt;=0,"Size must be above 0",IF(IF(O145="Long",Q145&gt;=P145,Q145&lt;=P145),"Initial stop must be on the losing side of entry",IF(AND(T145&lt;&gt;"",N(T145)&lt;=0),"Point value must be above 0","OK"))))))</f>
        <v/>
      </c>
    </row>
    <row r="146" customFormat="false" ht="15" hidden="false" customHeight="false" outlineLevel="0" collapsed="false">
      <c r="M146" s="29"/>
      <c r="N146" s="15"/>
      <c r="O146" s="44"/>
      <c r="P146" s="16"/>
      <c r="Q146" s="16"/>
      <c r="R146" s="16"/>
      <c r="S146" s="25"/>
      <c r="T146" s="16"/>
      <c r="U146" s="26" t="str">
        <f aca="false">IF(X146&lt;&gt;"OK","",ABS(P146-Q146)*S146*IF(T146="",1,T146))</f>
        <v/>
      </c>
      <c r="V146" s="26" t="str">
        <f aca="false">IF(X146&lt;&gt;"OK","",(R146-P146)*IF(O146="Long",1,-1)*S146*IF(T146="",1,T146))</f>
        <v/>
      </c>
      <c r="W146" s="30" t="str">
        <f aca="false">IF(X146&lt;&gt;"OK","",V146/U146)</f>
        <v/>
      </c>
      <c r="X146" s="28" t="str">
        <f aca="false">IF(COUNTA(M146:T146)=0,"",IF(AND(O146&lt;&gt;"Long",O146&lt;&gt;"Short"),"Pick Long or Short",IF(COUNT(P146,Q146,R146,S146)&lt;4,"Add entry, initial stop, exit and size",IF(S146&lt;=0,"Size must be above 0",IF(IF(O146="Long",Q146&gt;=P146,Q146&lt;=P146),"Initial stop must be on the losing side of entry",IF(AND(T146&lt;&gt;"",N(T146)&lt;=0),"Point value must be above 0","OK"))))))</f>
        <v/>
      </c>
    </row>
    <row r="147" customFormat="false" ht="15" hidden="false" customHeight="false" outlineLevel="0" collapsed="false">
      <c r="M147" s="29"/>
      <c r="N147" s="15"/>
      <c r="O147" s="44"/>
      <c r="P147" s="16"/>
      <c r="Q147" s="16"/>
      <c r="R147" s="16"/>
      <c r="S147" s="25"/>
      <c r="T147" s="16"/>
      <c r="U147" s="26" t="str">
        <f aca="false">IF(X147&lt;&gt;"OK","",ABS(P147-Q147)*S147*IF(T147="",1,T147))</f>
        <v/>
      </c>
      <c r="V147" s="26" t="str">
        <f aca="false">IF(X147&lt;&gt;"OK","",(R147-P147)*IF(O147="Long",1,-1)*S147*IF(T147="",1,T147))</f>
        <v/>
      </c>
      <c r="W147" s="30" t="str">
        <f aca="false">IF(X147&lt;&gt;"OK","",V147/U147)</f>
        <v/>
      </c>
      <c r="X147" s="28" t="str">
        <f aca="false">IF(COUNTA(M147:T147)=0,"",IF(AND(O147&lt;&gt;"Long",O147&lt;&gt;"Short"),"Pick Long or Short",IF(COUNT(P147,Q147,R147,S147)&lt;4,"Add entry, initial stop, exit and size",IF(S147&lt;=0,"Size must be above 0",IF(IF(O147="Long",Q147&gt;=P147,Q147&lt;=P147),"Initial stop must be on the losing side of entry",IF(AND(T147&lt;&gt;"",N(T147)&lt;=0),"Point value must be above 0","OK"))))))</f>
        <v/>
      </c>
    </row>
    <row r="148" customFormat="false" ht="15" hidden="false" customHeight="false" outlineLevel="0" collapsed="false">
      <c r="M148" s="29"/>
      <c r="N148" s="15"/>
      <c r="O148" s="44"/>
      <c r="P148" s="16"/>
      <c r="Q148" s="16"/>
      <c r="R148" s="16"/>
      <c r="S148" s="25"/>
      <c r="T148" s="16"/>
      <c r="U148" s="26" t="str">
        <f aca="false">IF(X148&lt;&gt;"OK","",ABS(P148-Q148)*S148*IF(T148="",1,T148))</f>
        <v/>
      </c>
      <c r="V148" s="26" t="str">
        <f aca="false">IF(X148&lt;&gt;"OK","",(R148-P148)*IF(O148="Long",1,-1)*S148*IF(T148="",1,T148))</f>
        <v/>
      </c>
      <c r="W148" s="30" t="str">
        <f aca="false">IF(X148&lt;&gt;"OK","",V148/U148)</f>
        <v/>
      </c>
      <c r="X148" s="28" t="str">
        <f aca="false">IF(COUNTA(M148:T148)=0,"",IF(AND(O148&lt;&gt;"Long",O148&lt;&gt;"Short"),"Pick Long or Short",IF(COUNT(P148,Q148,R148,S148)&lt;4,"Add entry, initial stop, exit and size",IF(S148&lt;=0,"Size must be above 0",IF(IF(O148="Long",Q148&gt;=P148,Q148&lt;=P148),"Initial stop must be on the losing side of entry",IF(AND(T148&lt;&gt;"",N(T148)&lt;=0),"Point value must be above 0","OK"))))))</f>
        <v/>
      </c>
    </row>
    <row r="149" customFormat="false" ht="15" hidden="false" customHeight="false" outlineLevel="0" collapsed="false">
      <c r="M149" s="29"/>
      <c r="N149" s="15"/>
      <c r="O149" s="44"/>
      <c r="P149" s="16"/>
      <c r="Q149" s="16"/>
      <c r="R149" s="16"/>
      <c r="S149" s="25"/>
      <c r="T149" s="16"/>
      <c r="U149" s="26" t="str">
        <f aca="false">IF(X149&lt;&gt;"OK","",ABS(P149-Q149)*S149*IF(T149="",1,T149))</f>
        <v/>
      </c>
      <c r="V149" s="26" t="str">
        <f aca="false">IF(X149&lt;&gt;"OK","",(R149-P149)*IF(O149="Long",1,-1)*S149*IF(T149="",1,T149))</f>
        <v/>
      </c>
      <c r="W149" s="30" t="str">
        <f aca="false">IF(X149&lt;&gt;"OK","",V149/U149)</f>
        <v/>
      </c>
      <c r="X149" s="28" t="str">
        <f aca="false">IF(COUNTA(M149:T149)=0,"",IF(AND(O149&lt;&gt;"Long",O149&lt;&gt;"Short"),"Pick Long or Short",IF(COUNT(P149,Q149,R149,S149)&lt;4,"Add entry, initial stop, exit and size",IF(S149&lt;=0,"Size must be above 0",IF(IF(O149="Long",Q149&gt;=P149,Q149&lt;=P149),"Initial stop must be on the losing side of entry",IF(AND(T149&lt;&gt;"",N(T149)&lt;=0),"Point value must be above 0","OK"))))))</f>
        <v/>
      </c>
    </row>
    <row r="150" customFormat="false" ht="15" hidden="false" customHeight="false" outlineLevel="0" collapsed="false">
      <c r="M150" s="29"/>
      <c r="N150" s="15"/>
      <c r="O150" s="44"/>
      <c r="P150" s="16"/>
      <c r="Q150" s="16"/>
      <c r="R150" s="16"/>
      <c r="S150" s="25"/>
      <c r="T150" s="16"/>
      <c r="U150" s="26" t="str">
        <f aca="false">IF(X150&lt;&gt;"OK","",ABS(P150-Q150)*S150*IF(T150="",1,T150))</f>
        <v/>
      </c>
      <c r="V150" s="26" t="str">
        <f aca="false">IF(X150&lt;&gt;"OK","",(R150-P150)*IF(O150="Long",1,-1)*S150*IF(T150="",1,T150))</f>
        <v/>
      </c>
      <c r="W150" s="30" t="str">
        <f aca="false">IF(X150&lt;&gt;"OK","",V150/U150)</f>
        <v/>
      </c>
      <c r="X150" s="28" t="str">
        <f aca="false">IF(COUNTA(M150:T150)=0,"",IF(AND(O150&lt;&gt;"Long",O150&lt;&gt;"Short"),"Pick Long or Short",IF(COUNT(P150,Q150,R150,S150)&lt;4,"Add entry, initial stop, exit and size",IF(S150&lt;=0,"Size must be above 0",IF(IF(O150="Long",Q150&gt;=P150,Q150&lt;=P150),"Initial stop must be on the losing side of entry",IF(AND(T150&lt;&gt;"",N(T150)&lt;=0),"Point value must be above 0","OK"))))))</f>
        <v/>
      </c>
    </row>
    <row r="151" customFormat="false" ht="15" hidden="false" customHeight="false" outlineLevel="0" collapsed="false">
      <c r="M151" s="29"/>
      <c r="N151" s="15"/>
      <c r="O151" s="44"/>
      <c r="P151" s="16"/>
      <c r="Q151" s="16"/>
      <c r="R151" s="16"/>
      <c r="S151" s="25"/>
      <c r="T151" s="16"/>
      <c r="U151" s="26" t="str">
        <f aca="false">IF(X151&lt;&gt;"OK","",ABS(P151-Q151)*S151*IF(T151="",1,T151))</f>
        <v/>
      </c>
      <c r="V151" s="26" t="str">
        <f aca="false">IF(X151&lt;&gt;"OK","",(R151-P151)*IF(O151="Long",1,-1)*S151*IF(T151="",1,T151))</f>
        <v/>
      </c>
      <c r="W151" s="30" t="str">
        <f aca="false">IF(X151&lt;&gt;"OK","",V151/U151)</f>
        <v/>
      </c>
      <c r="X151" s="28" t="str">
        <f aca="false">IF(COUNTA(M151:T151)=0,"",IF(AND(O151&lt;&gt;"Long",O151&lt;&gt;"Short"),"Pick Long or Short",IF(COUNT(P151,Q151,R151,S151)&lt;4,"Add entry, initial stop, exit and size",IF(S151&lt;=0,"Size must be above 0",IF(IF(O151="Long",Q151&gt;=P151,Q151&lt;=P151),"Initial stop must be on the losing side of entry",IF(AND(T151&lt;&gt;"",N(T151)&lt;=0),"Point value must be above 0","OK"))))))</f>
        <v/>
      </c>
    </row>
    <row r="152" customFormat="false" ht="15" hidden="false" customHeight="false" outlineLevel="0" collapsed="false">
      <c r="M152" s="29"/>
      <c r="N152" s="15"/>
      <c r="O152" s="44"/>
      <c r="P152" s="16"/>
      <c r="Q152" s="16"/>
      <c r="R152" s="16"/>
      <c r="S152" s="25"/>
      <c r="T152" s="16"/>
      <c r="U152" s="26" t="str">
        <f aca="false">IF(X152&lt;&gt;"OK","",ABS(P152-Q152)*S152*IF(T152="",1,T152))</f>
        <v/>
      </c>
      <c r="V152" s="26" t="str">
        <f aca="false">IF(X152&lt;&gt;"OK","",(R152-P152)*IF(O152="Long",1,-1)*S152*IF(T152="",1,T152))</f>
        <v/>
      </c>
      <c r="W152" s="30" t="str">
        <f aca="false">IF(X152&lt;&gt;"OK","",V152/U152)</f>
        <v/>
      </c>
      <c r="X152" s="28" t="str">
        <f aca="false">IF(COUNTA(M152:T152)=0,"",IF(AND(O152&lt;&gt;"Long",O152&lt;&gt;"Short"),"Pick Long or Short",IF(COUNT(P152,Q152,R152,S152)&lt;4,"Add entry, initial stop, exit and size",IF(S152&lt;=0,"Size must be above 0",IF(IF(O152="Long",Q152&gt;=P152,Q152&lt;=P152),"Initial stop must be on the losing side of entry",IF(AND(T152&lt;&gt;"",N(T152)&lt;=0),"Point value must be above 0","OK"))))))</f>
        <v/>
      </c>
    </row>
    <row r="153" customFormat="false" ht="15" hidden="false" customHeight="false" outlineLevel="0" collapsed="false">
      <c r="M153" s="29"/>
      <c r="N153" s="15"/>
      <c r="O153" s="44"/>
      <c r="P153" s="16"/>
      <c r="Q153" s="16"/>
      <c r="R153" s="16"/>
      <c r="S153" s="25"/>
      <c r="T153" s="16"/>
      <c r="U153" s="26" t="str">
        <f aca="false">IF(X153&lt;&gt;"OK","",ABS(P153-Q153)*S153*IF(T153="",1,T153))</f>
        <v/>
      </c>
      <c r="V153" s="26" t="str">
        <f aca="false">IF(X153&lt;&gt;"OK","",(R153-P153)*IF(O153="Long",1,-1)*S153*IF(T153="",1,T153))</f>
        <v/>
      </c>
      <c r="W153" s="30" t="str">
        <f aca="false">IF(X153&lt;&gt;"OK","",V153/U153)</f>
        <v/>
      </c>
      <c r="X153" s="28" t="str">
        <f aca="false">IF(COUNTA(M153:T153)=0,"",IF(AND(O153&lt;&gt;"Long",O153&lt;&gt;"Short"),"Pick Long or Short",IF(COUNT(P153,Q153,R153,S153)&lt;4,"Add entry, initial stop, exit and size",IF(S153&lt;=0,"Size must be above 0",IF(IF(O153="Long",Q153&gt;=P153,Q153&lt;=P153),"Initial stop must be on the losing side of entry",IF(AND(T153&lt;&gt;"",N(T153)&lt;=0),"Point value must be above 0","OK"))))))</f>
        <v/>
      </c>
    </row>
    <row r="154" customFormat="false" ht="15" hidden="false" customHeight="false" outlineLevel="0" collapsed="false">
      <c r="M154" s="29"/>
      <c r="N154" s="15"/>
      <c r="O154" s="44"/>
      <c r="P154" s="16"/>
      <c r="Q154" s="16"/>
      <c r="R154" s="16"/>
      <c r="S154" s="25"/>
      <c r="T154" s="16"/>
      <c r="U154" s="26" t="str">
        <f aca="false">IF(X154&lt;&gt;"OK","",ABS(P154-Q154)*S154*IF(T154="",1,T154))</f>
        <v/>
      </c>
      <c r="V154" s="26" t="str">
        <f aca="false">IF(X154&lt;&gt;"OK","",(R154-P154)*IF(O154="Long",1,-1)*S154*IF(T154="",1,T154))</f>
        <v/>
      </c>
      <c r="W154" s="30" t="str">
        <f aca="false">IF(X154&lt;&gt;"OK","",V154/U154)</f>
        <v/>
      </c>
      <c r="X154" s="28" t="str">
        <f aca="false">IF(COUNTA(M154:T154)=0,"",IF(AND(O154&lt;&gt;"Long",O154&lt;&gt;"Short"),"Pick Long or Short",IF(COUNT(P154,Q154,R154,S154)&lt;4,"Add entry, initial stop, exit and size",IF(S154&lt;=0,"Size must be above 0",IF(IF(O154="Long",Q154&gt;=P154,Q154&lt;=P154),"Initial stop must be on the losing side of entry",IF(AND(T154&lt;&gt;"",N(T154)&lt;=0),"Point value must be above 0","OK"))))))</f>
        <v/>
      </c>
    </row>
    <row r="155" customFormat="false" ht="15" hidden="false" customHeight="false" outlineLevel="0" collapsed="false">
      <c r="M155" s="29"/>
      <c r="N155" s="15"/>
      <c r="O155" s="44"/>
      <c r="P155" s="16"/>
      <c r="Q155" s="16"/>
      <c r="R155" s="16"/>
      <c r="S155" s="25"/>
      <c r="T155" s="16"/>
      <c r="U155" s="26" t="str">
        <f aca="false">IF(X155&lt;&gt;"OK","",ABS(P155-Q155)*S155*IF(T155="",1,T155))</f>
        <v/>
      </c>
      <c r="V155" s="26" t="str">
        <f aca="false">IF(X155&lt;&gt;"OK","",(R155-P155)*IF(O155="Long",1,-1)*S155*IF(T155="",1,T155))</f>
        <v/>
      </c>
      <c r="W155" s="30" t="str">
        <f aca="false">IF(X155&lt;&gt;"OK","",V155/U155)</f>
        <v/>
      </c>
      <c r="X155" s="28" t="str">
        <f aca="false">IF(COUNTA(M155:T155)=0,"",IF(AND(O155&lt;&gt;"Long",O155&lt;&gt;"Short"),"Pick Long or Short",IF(COUNT(P155,Q155,R155,S155)&lt;4,"Add entry, initial stop, exit and size",IF(S155&lt;=0,"Size must be above 0",IF(IF(O155="Long",Q155&gt;=P155,Q155&lt;=P155),"Initial stop must be on the losing side of entry",IF(AND(T155&lt;&gt;"",N(T155)&lt;=0),"Point value must be above 0","OK"))))))</f>
        <v/>
      </c>
    </row>
    <row r="156" customFormat="false" ht="15" hidden="false" customHeight="false" outlineLevel="0" collapsed="false">
      <c r="M156" s="29"/>
      <c r="N156" s="15"/>
      <c r="O156" s="44"/>
      <c r="P156" s="16"/>
      <c r="Q156" s="16"/>
      <c r="R156" s="16"/>
      <c r="S156" s="25"/>
      <c r="T156" s="16"/>
      <c r="U156" s="26" t="str">
        <f aca="false">IF(X156&lt;&gt;"OK","",ABS(P156-Q156)*S156*IF(T156="",1,T156))</f>
        <v/>
      </c>
      <c r="V156" s="26" t="str">
        <f aca="false">IF(X156&lt;&gt;"OK","",(R156-P156)*IF(O156="Long",1,-1)*S156*IF(T156="",1,T156))</f>
        <v/>
      </c>
      <c r="W156" s="30" t="str">
        <f aca="false">IF(X156&lt;&gt;"OK","",V156/U156)</f>
        <v/>
      </c>
      <c r="X156" s="28" t="str">
        <f aca="false">IF(COUNTA(M156:T156)=0,"",IF(AND(O156&lt;&gt;"Long",O156&lt;&gt;"Short"),"Pick Long or Short",IF(COUNT(P156,Q156,R156,S156)&lt;4,"Add entry, initial stop, exit and size",IF(S156&lt;=0,"Size must be above 0",IF(IF(O156="Long",Q156&gt;=P156,Q156&lt;=P156),"Initial stop must be on the losing side of entry",IF(AND(T156&lt;&gt;"",N(T156)&lt;=0),"Point value must be above 0","OK"))))))</f>
        <v/>
      </c>
    </row>
    <row r="157" customFormat="false" ht="15" hidden="false" customHeight="false" outlineLevel="0" collapsed="false">
      <c r="M157" s="29"/>
      <c r="N157" s="15"/>
      <c r="O157" s="44"/>
      <c r="P157" s="16"/>
      <c r="Q157" s="16"/>
      <c r="R157" s="16"/>
      <c r="S157" s="25"/>
      <c r="T157" s="16"/>
      <c r="U157" s="26" t="str">
        <f aca="false">IF(X157&lt;&gt;"OK","",ABS(P157-Q157)*S157*IF(T157="",1,T157))</f>
        <v/>
      </c>
      <c r="V157" s="26" t="str">
        <f aca="false">IF(X157&lt;&gt;"OK","",(R157-P157)*IF(O157="Long",1,-1)*S157*IF(T157="",1,T157))</f>
        <v/>
      </c>
      <c r="W157" s="30" t="str">
        <f aca="false">IF(X157&lt;&gt;"OK","",V157/U157)</f>
        <v/>
      </c>
      <c r="X157" s="28" t="str">
        <f aca="false">IF(COUNTA(M157:T157)=0,"",IF(AND(O157&lt;&gt;"Long",O157&lt;&gt;"Short"),"Pick Long or Short",IF(COUNT(P157,Q157,R157,S157)&lt;4,"Add entry, initial stop, exit and size",IF(S157&lt;=0,"Size must be above 0",IF(IF(O157="Long",Q157&gt;=P157,Q157&lt;=P157),"Initial stop must be on the losing side of entry",IF(AND(T157&lt;&gt;"",N(T157)&lt;=0),"Point value must be above 0","OK"))))))</f>
        <v/>
      </c>
    </row>
    <row r="158" customFormat="false" ht="15" hidden="false" customHeight="false" outlineLevel="0" collapsed="false">
      <c r="M158" s="29"/>
      <c r="N158" s="15"/>
      <c r="O158" s="44"/>
      <c r="P158" s="16"/>
      <c r="Q158" s="16"/>
      <c r="R158" s="16"/>
      <c r="S158" s="25"/>
      <c r="T158" s="16"/>
      <c r="U158" s="26" t="str">
        <f aca="false">IF(X158&lt;&gt;"OK","",ABS(P158-Q158)*S158*IF(T158="",1,T158))</f>
        <v/>
      </c>
      <c r="V158" s="26" t="str">
        <f aca="false">IF(X158&lt;&gt;"OK","",(R158-P158)*IF(O158="Long",1,-1)*S158*IF(T158="",1,T158))</f>
        <v/>
      </c>
      <c r="W158" s="30" t="str">
        <f aca="false">IF(X158&lt;&gt;"OK","",V158/U158)</f>
        <v/>
      </c>
      <c r="X158" s="28" t="str">
        <f aca="false">IF(COUNTA(M158:T158)=0,"",IF(AND(O158&lt;&gt;"Long",O158&lt;&gt;"Short"),"Pick Long or Short",IF(COUNT(P158,Q158,R158,S158)&lt;4,"Add entry, initial stop, exit and size",IF(S158&lt;=0,"Size must be above 0",IF(IF(O158="Long",Q158&gt;=P158,Q158&lt;=P158),"Initial stop must be on the losing side of entry",IF(AND(T158&lt;&gt;"",N(T158)&lt;=0),"Point value must be above 0","OK"))))))</f>
        <v/>
      </c>
    </row>
    <row r="159" customFormat="false" ht="15" hidden="false" customHeight="false" outlineLevel="0" collapsed="false">
      <c r="M159" s="29"/>
      <c r="N159" s="15"/>
      <c r="O159" s="44"/>
      <c r="P159" s="16"/>
      <c r="Q159" s="16"/>
      <c r="R159" s="16"/>
      <c r="S159" s="25"/>
      <c r="T159" s="16"/>
      <c r="U159" s="26" t="str">
        <f aca="false">IF(X159&lt;&gt;"OK","",ABS(P159-Q159)*S159*IF(T159="",1,T159))</f>
        <v/>
      </c>
      <c r="V159" s="26" t="str">
        <f aca="false">IF(X159&lt;&gt;"OK","",(R159-P159)*IF(O159="Long",1,-1)*S159*IF(T159="",1,T159))</f>
        <v/>
      </c>
      <c r="W159" s="30" t="str">
        <f aca="false">IF(X159&lt;&gt;"OK","",V159/U159)</f>
        <v/>
      </c>
      <c r="X159" s="28" t="str">
        <f aca="false">IF(COUNTA(M159:T159)=0,"",IF(AND(O159&lt;&gt;"Long",O159&lt;&gt;"Short"),"Pick Long or Short",IF(COUNT(P159,Q159,R159,S159)&lt;4,"Add entry, initial stop, exit and size",IF(S159&lt;=0,"Size must be above 0",IF(IF(O159="Long",Q159&gt;=P159,Q159&lt;=P159),"Initial stop must be on the losing side of entry",IF(AND(T159&lt;&gt;"",N(T159)&lt;=0),"Point value must be above 0","OK"))))))</f>
        <v/>
      </c>
    </row>
    <row r="160" customFormat="false" ht="15" hidden="false" customHeight="false" outlineLevel="0" collapsed="false">
      <c r="M160" s="29"/>
      <c r="N160" s="15"/>
      <c r="O160" s="44"/>
      <c r="P160" s="16"/>
      <c r="Q160" s="16"/>
      <c r="R160" s="16"/>
      <c r="S160" s="25"/>
      <c r="T160" s="16"/>
      <c r="U160" s="26" t="str">
        <f aca="false">IF(X160&lt;&gt;"OK","",ABS(P160-Q160)*S160*IF(T160="",1,T160))</f>
        <v/>
      </c>
      <c r="V160" s="26" t="str">
        <f aca="false">IF(X160&lt;&gt;"OK","",(R160-P160)*IF(O160="Long",1,-1)*S160*IF(T160="",1,T160))</f>
        <v/>
      </c>
      <c r="W160" s="30" t="str">
        <f aca="false">IF(X160&lt;&gt;"OK","",V160/U160)</f>
        <v/>
      </c>
      <c r="X160" s="28" t="str">
        <f aca="false">IF(COUNTA(M160:T160)=0,"",IF(AND(O160&lt;&gt;"Long",O160&lt;&gt;"Short"),"Pick Long or Short",IF(COUNT(P160,Q160,R160,S160)&lt;4,"Add entry, initial stop, exit and size",IF(S160&lt;=0,"Size must be above 0",IF(IF(O160="Long",Q160&gt;=P160,Q160&lt;=P160),"Initial stop must be on the losing side of entry",IF(AND(T160&lt;&gt;"",N(T160)&lt;=0),"Point value must be above 0","OK"))))))</f>
        <v/>
      </c>
    </row>
    <row r="161" customFormat="false" ht="15" hidden="false" customHeight="false" outlineLevel="0" collapsed="false">
      <c r="M161" s="29"/>
      <c r="N161" s="15"/>
      <c r="O161" s="44"/>
      <c r="P161" s="16"/>
      <c r="Q161" s="16"/>
      <c r="R161" s="16"/>
      <c r="S161" s="25"/>
      <c r="T161" s="16"/>
      <c r="U161" s="26" t="str">
        <f aca="false">IF(X161&lt;&gt;"OK","",ABS(P161-Q161)*S161*IF(T161="",1,T161))</f>
        <v/>
      </c>
      <c r="V161" s="26" t="str">
        <f aca="false">IF(X161&lt;&gt;"OK","",(R161-P161)*IF(O161="Long",1,-1)*S161*IF(T161="",1,T161))</f>
        <v/>
      </c>
      <c r="W161" s="30" t="str">
        <f aca="false">IF(X161&lt;&gt;"OK","",V161/U161)</f>
        <v/>
      </c>
      <c r="X161" s="28" t="str">
        <f aca="false">IF(COUNTA(M161:T161)=0,"",IF(AND(O161&lt;&gt;"Long",O161&lt;&gt;"Short"),"Pick Long or Short",IF(COUNT(P161,Q161,R161,S161)&lt;4,"Add entry, initial stop, exit and size",IF(S161&lt;=0,"Size must be above 0",IF(IF(O161="Long",Q161&gt;=P161,Q161&lt;=P161),"Initial stop must be on the losing side of entry",IF(AND(T161&lt;&gt;"",N(T161)&lt;=0),"Point value must be above 0","OK"))))))</f>
        <v/>
      </c>
    </row>
    <row r="162" customFormat="false" ht="15" hidden="false" customHeight="false" outlineLevel="0" collapsed="false">
      <c r="M162" s="29"/>
      <c r="N162" s="15"/>
      <c r="O162" s="44"/>
      <c r="P162" s="16"/>
      <c r="Q162" s="16"/>
      <c r="R162" s="16"/>
      <c r="S162" s="25"/>
      <c r="T162" s="16"/>
      <c r="U162" s="26" t="str">
        <f aca="false">IF(X162&lt;&gt;"OK","",ABS(P162-Q162)*S162*IF(T162="",1,T162))</f>
        <v/>
      </c>
      <c r="V162" s="26" t="str">
        <f aca="false">IF(X162&lt;&gt;"OK","",(R162-P162)*IF(O162="Long",1,-1)*S162*IF(T162="",1,T162))</f>
        <v/>
      </c>
      <c r="W162" s="30" t="str">
        <f aca="false">IF(X162&lt;&gt;"OK","",V162/U162)</f>
        <v/>
      </c>
      <c r="X162" s="28" t="str">
        <f aca="false">IF(COUNTA(M162:T162)=0,"",IF(AND(O162&lt;&gt;"Long",O162&lt;&gt;"Short"),"Pick Long or Short",IF(COUNT(P162,Q162,R162,S162)&lt;4,"Add entry, initial stop, exit and size",IF(S162&lt;=0,"Size must be above 0",IF(IF(O162="Long",Q162&gt;=P162,Q162&lt;=P162),"Initial stop must be on the losing side of entry",IF(AND(T162&lt;&gt;"",N(T162)&lt;=0),"Point value must be above 0","OK"))))))</f>
        <v/>
      </c>
    </row>
    <row r="163" customFormat="false" ht="15" hidden="false" customHeight="false" outlineLevel="0" collapsed="false">
      <c r="M163" s="29"/>
      <c r="N163" s="15"/>
      <c r="O163" s="44"/>
      <c r="P163" s="16"/>
      <c r="Q163" s="16"/>
      <c r="R163" s="16"/>
      <c r="S163" s="25"/>
      <c r="T163" s="16"/>
      <c r="U163" s="26" t="str">
        <f aca="false">IF(X163&lt;&gt;"OK","",ABS(P163-Q163)*S163*IF(T163="",1,T163))</f>
        <v/>
      </c>
      <c r="V163" s="26" t="str">
        <f aca="false">IF(X163&lt;&gt;"OK","",(R163-P163)*IF(O163="Long",1,-1)*S163*IF(T163="",1,T163))</f>
        <v/>
      </c>
      <c r="W163" s="30" t="str">
        <f aca="false">IF(X163&lt;&gt;"OK","",V163/U163)</f>
        <v/>
      </c>
      <c r="X163" s="28" t="str">
        <f aca="false">IF(COUNTA(M163:T163)=0,"",IF(AND(O163&lt;&gt;"Long",O163&lt;&gt;"Short"),"Pick Long or Short",IF(COUNT(P163,Q163,R163,S163)&lt;4,"Add entry, initial stop, exit and size",IF(S163&lt;=0,"Size must be above 0",IF(IF(O163="Long",Q163&gt;=P163,Q163&lt;=P163),"Initial stop must be on the losing side of entry",IF(AND(T163&lt;&gt;"",N(T163)&lt;=0),"Point value must be above 0","OK"))))))</f>
        <v/>
      </c>
    </row>
    <row r="164" customFormat="false" ht="15" hidden="false" customHeight="false" outlineLevel="0" collapsed="false">
      <c r="M164" s="29"/>
      <c r="N164" s="15"/>
      <c r="O164" s="44"/>
      <c r="P164" s="16"/>
      <c r="Q164" s="16"/>
      <c r="R164" s="16"/>
      <c r="S164" s="25"/>
      <c r="T164" s="16"/>
      <c r="U164" s="26" t="str">
        <f aca="false">IF(X164&lt;&gt;"OK","",ABS(P164-Q164)*S164*IF(T164="",1,T164))</f>
        <v/>
      </c>
      <c r="V164" s="26" t="str">
        <f aca="false">IF(X164&lt;&gt;"OK","",(R164-P164)*IF(O164="Long",1,-1)*S164*IF(T164="",1,T164))</f>
        <v/>
      </c>
      <c r="W164" s="30" t="str">
        <f aca="false">IF(X164&lt;&gt;"OK","",V164/U164)</f>
        <v/>
      </c>
      <c r="X164" s="28" t="str">
        <f aca="false">IF(COUNTA(M164:T164)=0,"",IF(AND(O164&lt;&gt;"Long",O164&lt;&gt;"Short"),"Pick Long or Short",IF(COUNT(P164,Q164,R164,S164)&lt;4,"Add entry, initial stop, exit and size",IF(S164&lt;=0,"Size must be above 0",IF(IF(O164="Long",Q164&gt;=P164,Q164&lt;=P164),"Initial stop must be on the losing side of entry",IF(AND(T164&lt;&gt;"",N(T164)&lt;=0),"Point value must be above 0","OK"))))))</f>
        <v/>
      </c>
    </row>
    <row r="165" customFormat="false" ht="15" hidden="false" customHeight="false" outlineLevel="0" collapsed="false">
      <c r="M165" s="29"/>
      <c r="N165" s="15"/>
      <c r="O165" s="44"/>
      <c r="P165" s="16"/>
      <c r="Q165" s="16"/>
      <c r="R165" s="16"/>
      <c r="S165" s="25"/>
      <c r="T165" s="16"/>
      <c r="U165" s="26" t="str">
        <f aca="false">IF(X165&lt;&gt;"OK","",ABS(P165-Q165)*S165*IF(T165="",1,T165))</f>
        <v/>
      </c>
      <c r="V165" s="26" t="str">
        <f aca="false">IF(X165&lt;&gt;"OK","",(R165-P165)*IF(O165="Long",1,-1)*S165*IF(T165="",1,T165))</f>
        <v/>
      </c>
      <c r="W165" s="30" t="str">
        <f aca="false">IF(X165&lt;&gt;"OK","",V165/U165)</f>
        <v/>
      </c>
      <c r="X165" s="28" t="str">
        <f aca="false">IF(COUNTA(M165:T165)=0,"",IF(AND(O165&lt;&gt;"Long",O165&lt;&gt;"Short"),"Pick Long or Short",IF(COUNT(P165,Q165,R165,S165)&lt;4,"Add entry, initial stop, exit and size",IF(S165&lt;=0,"Size must be above 0",IF(IF(O165="Long",Q165&gt;=P165,Q165&lt;=P165),"Initial stop must be on the losing side of entry",IF(AND(T165&lt;&gt;"",N(T165)&lt;=0),"Point value must be above 0","OK"))))))</f>
        <v/>
      </c>
    </row>
    <row r="166" customFormat="false" ht="15" hidden="false" customHeight="false" outlineLevel="0" collapsed="false">
      <c r="M166" s="29"/>
      <c r="N166" s="15"/>
      <c r="O166" s="44"/>
      <c r="P166" s="16"/>
      <c r="Q166" s="16"/>
      <c r="R166" s="16"/>
      <c r="S166" s="25"/>
      <c r="T166" s="16"/>
      <c r="U166" s="26" t="str">
        <f aca="false">IF(X166&lt;&gt;"OK","",ABS(P166-Q166)*S166*IF(T166="",1,T166))</f>
        <v/>
      </c>
      <c r="V166" s="26" t="str">
        <f aca="false">IF(X166&lt;&gt;"OK","",(R166-P166)*IF(O166="Long",1,-1)*S166*IF(T166="",1,T166))</f>
        <v/>
      </c>
      <c r="W166" s="30" t="str">
        <f aca="false">IF(X166&lt;&gt;"OK","",V166/U166)</f>
        <v/>
      </c>
      <c r="X166" s="28" t="str">
        <f aca="false">IF(COUNTA(M166:T166)=0,"",IF(AND(O166&lt;&gt;"Long",O166&lt;&gt;"Short"),"Pick Long or Short",IF(COUNT(P166,Q166,R166,S166)&lt;4,"Add entry, initial stop, exit and size",IF(S166&lt;=0,"Size must be above 0",IF(IF(O166="Long",Q166&gt;=P166,Q166&lt;=P166),"Initial stop must be on the losing side of entry",IF(AND(T166&lt;&gt;"",N(T166)&lt;=0),"Point value must be above 0","OK"))))))</f>
        <v/>
      </c>
    </row>
    <row r="167" customFormat="false" ht="15" hidden="false" customHeight="false" outlineLevel="0" collapsed="false">
      <c r="M167" s="29"/>
      <c r="N167" s="15"/>
      <c r="O167" s="44"/>
      <c r="P167" s="16"/>
      <c r="Q167" s="16"/>
      <c r="R167" s="16"/>
      <c r="S167" s="25"/>
      <c r="T167" s="16"/>
      <c r="U167" s="26" t="str">
        <f aca="false">IF(X167&lt;&gt;"OK","",ABS(P167-Q167)*S167*IF(T167="",1,T167))</f>
        <v/>
      </c>
      <c r="V167" s="26" t="str">
        <f aca="false">IF(X167&lt;&gt;"OK","",(R167-P167)*IF(O167="Long",1,-1)*S167*IF(T167="",1,T167))</f>
        <v/>
      </c>
      <c r="W167" s="30" t="str">
        <f aca="false">IF(X167&lt;&gt;"OK","",V167/U167)</f>
        <v/>
      </c>
      <c r="X167" s="28" t="str">
        <f aca="false">IF(COUNTA(M167:T167)=0,"",IF(AND(O167&lt;&gt;"Long",O167&lt;&gt;"Short"),"Pick Long or Short",IF(COUNT(P167,Q167,R167,S167)&lt;4,"Add entry, initial stop, exit and size",IF(S167&lt;=0,"Size must be above 0",IF(IF(O167="Long",Q167&gt;=P167,Q167&lt;=P167),"Initial stop must be on the losing side of entry",IF(AND(T167&lt;&gt;"",N(T167)&lt;=0),"Point value must be above 0","OK"))))))</f>
        <v/>
      </c>
    </row>
    <row r="168" customFormat="false" ht="15" hidden="false" customHeight="false" outlineLevel="0" collapsed="false">
      <c r="M168" s="29"/>
      <c r="N168" s="15"/>
      <c r="O168" s="44"/>
      <c r="P168" s="16"/>
      <c r="Q168" s="16"/>
      <c r="R168" s="16"/>
      <c r="S168" s="25"/>
      <c r="T168" s="16"/>
      <c r="U168" s="26" t="str">
        <f aca="false">IF(X168&lt;&gt;"OK","",ABS(P168-Q168)*S168*IF(T168="",1,T168))</f>
        <v/>
      </c>
      <c r="V168" s="26" t="str">
        <f aca="false">IF(X168&lt;&gt;"OK","",(R168-P168)*IF(O168="Long",1,-1)*S168*IF(T168="",1,T168))</f>
        <v/>
      </c>
      <c r="W168" s="30" t="str">
        <f aca="false">IF(X168&lt;&gt;"OK","",V168/U168)</f>
        <v/>
      </c>
      <c r="X168" s="28" t="str">
        <f aca="false">IF(COUNTA(M168:T168)=0,"",IF(AND(O168&lt;&gt;"Long",O168&lt;&gt;"Short"),"Pick Long or Short",IF(COUNT(P168,Q168,R168,S168)&lt;4,"Add entry, initial stop, exit and size",IF(S168&lt;=0,"Size must be above 0",IF(IF(O168="Long",Q168&gt;=P168,Q168&lt;=P168),"Initial stop must be on the losing side of entry",IF(AND(T168&lt;&gt;"",N(T168)&lt;=0),"Point value must be above 0","OK"))))))</f>
        <v/>
      </c>
    </row>
    <row r="169" customFormat="false" ht="15" hidden="false" customHeight="false" outlineLevel="0" collapsed="false">
      <c r="M169" s="29"/>
      <c r="N169" s="15"/>
      <c r="O169" s="44"/>
      <c r="P169" s="16"/>
      <c r="Q169" s="16"/>
      <c r="R169" s="16"/>
      <c r="S169" s="25"/>
      <c r="T169" s="16"/>
      <c r="U169" s="26" t="str">
        <f aca="false">IF(X169&lt;&gt;"OK","",ABS(P169-Q169)*S169*IF(T169="",1,T169))</f>
        <v/>
      </c>
      <c r="V169" s="26" t="str">
        <f aca="false">IF(X169&lt;&gt;"OK","",(R169-P169)*IF(O169="Long",1,-1)*S169*IF(T169="",1,T169))</f>
        <v/>
      </c>
      <c r="W169" s="30" t="str">
        <f aca="false">IF(X169&lt;&gt;"OK","",V169/U169)</f>
        <v/>
      </c>
      <c r="X169" s="28" t="str">
        <f aca="false">IF(COUNTA(M169:T169)=0,"",IF(AND(O169&lt;&gt;"Long",O169&lt;&gt;"Short"),"Pick Long or Short",IF(COUNT(P169,Q169,R169,S169)&lt;4,"Add entry, initial stop, exit and size",IF(S169&lt;=0,"Size must be above 0",IF(IF(O169="Long",Q169&gt;=P169,Q169&lt;=P169),"Initial stop must be on the losing side of entry",IF(AND(T169&lt;&gt;"",N(T169)&lt;=0),"Point value must be above 0","OK"))))))</f>
        <v/>
      </c>
    </row>
    <row r="170" customFormat="false" ht="15" hidden="false" customHeight="false" outlineLevel="0" collapsed="false">
      <c r="M170" s="29"/>
      <c r="N170" s="15"/>
      <c r="O170" s="44"/>
      <c r="P170" s="16"/>
      <c r="Q170" s="16"/>
      <c r="R170" s="16"/>
      <c r="S170" s="25"/>
      <c r="T170" s="16"/>
      <c r="U170" s="26" t="str">
        <f aca="false">IF(X170&lt;&gt;"OK","",ABS(P170-Q170)*S170*IF(T170="",1,T170))</f>
        <v/>
      </c>
      <c r="V170" s="26" t="str">
        <f aca="false">IF(X170&lt;&gt;"OK","",(R170-P170)*IF(O170="Long",1,-1)*S170*IF(T170="",1,T170))</f>
        <v/>
      </c>
      <c r="W170" s="30" t="str">
        <f aca="false">IF(X170&lt;&gt;"OK","",V170/U170)</f>
        <v/>
      </c>
      <c r="X170" s="28" t="str">
        <f aca="false">IF(COUNTA(M170:T170)=0,"",IF(AND(O170&lt;&gt;"Long",O170&lt;&gt;"Short"),"Pick Long or Short",IF(COUNT(P170,Q170,R170,S170)&lt;4,"Add entry, initial stop, exit and size",IF(S170&lt;=0,"Size must be above 0",IF(IF(O170="Long",Q170&gt;=P170,Q170&lt;=P170),"Initial stop must be on the losing side of entry",IF(AND(T170&lt;&gt;"",N(T170)&lt;=0),"Point value must be above 0","OK"))))))</f>
        <v/>
      </c>
    </row>
    <row r="171" customFormat="false" ht="15" hidden="false" customHeight="false" outlineLevel="0" collapsed="false">
      <c r="M171" s="29"/>
      <c r="N171" s="15"/>
      <c r="O171" s="44"/>
      <c r="P171" s="16"/>
      <c r="Q171" s="16"/>
      <c r="R171" s="16"/>
      <c r="S171" s="25"/>
      <c r="T171" s="16"/>
      <c r="U171" s="26" t="str">
        <f aca="false">IF(X171&lt;&gt;"OK","",ABS(P171-Q171)*S171*IF(T171="",1,T171))</f>
        <v/>
      </c>
      <c r="V171" s="26" t="str">
        <f aca="false">IF(X171&lt;&gt;"OK","",(R171-P171)*IF(O171="Long",1,-1)*S171*IF(T171="",1,T171))</f>
        <v/>
      </c>
      <c r="W171" s="30" t="str">
        <f aca="false">IF(X171&lt;&gt;"OK","",V171/U171)</f>
        <v/>
      </c>
      <c r="X171" s="28" t="str">
        <f aca="false">IF(COUNTA(M171:T171)=0,"",IF(AND(O171&lt;&gt;"Long",O171&lt;&gt;"Short"),"Pick Long or Short",IF(COUNT(P171,Q171,R171,S171)&lt;4,"Add entry, initial stop, exit and size",IF(S171&lt;=0,"Size must be above 0",IF(IF(O171="Long",Q171&gt;=P171,Q171&lt;=P171),"Initial stop must be on the losing side of entry",IF(AND(T171&lt;&gt;"",N(T171)&lt;=0),"Point value must be above 0","OK"))))))</f>
        <v/>
      </c>
    </row>
    <row r="172" customFormat="false" ht="15" hidden="false" customHeight="false" outlineLevel="0" collapsed="false">
      <c r="M172" s="29"/>
      <c r="N172" s="15"/>
      <c r="O172" s="44"/>
      <c r="P172" s="16"/>
      <c r="Q172" s="16"/>
      <c r="R172" s="16"/>
      <c r="S172" s="25"/>
      <c r="T172" s="16"/>
      <c r="U172" s="26" t="str">
        <f aca="false">IF(X172&lt;&gt;"OK","",ABS(P172-Q172)*S172*IF(T172="",1,T172))</f>
        <v/>
      </c>
      <c r="V172" s="26" t="str">
        <f aca="false">IF(X172&lt;&gt;"OK","",(R172-P172)*IF(O172="Long",1,-1)*S172*IF(T172="",1,T172))</f>
        <v/>
      </c>
      <c r="W172" s="30" t="str">
        <f aca="false">IF(X172&lt;&gt;"OK","",V172/U172)</f>
        <v/>
      </c>
      <c r="X172" s="28" t="str">
        <f aca="false">IF(COUNTA(M172:T172)=0,"",IF(AND(O172&lt;&gt;"Long",O172&lt;&gt;"Short"),"Pick Long or Short",IF(COUNT(P172,Q172,R172,S172)&lt;4,"Add entry, initial stop, exit and size",IF(S172&lt;=0,"Size must be above 0",IF(IF(O172="Long",Q172&gt;=P172,Q172&lt;=P172),"Initial stop must be on the losing side of entry",IF(AND(T172&lt;&gt;"",N(T172)&lt;=0),"Point value must be above 0","OK"))))))</f>
        <v/>
      </c>
    </row>
    <row r="173" customFormat="false" ht="15" hidden="false" customHeight="false" outlineLevel="0" collapsed="false">
      <c r="M173" s="29"/>
      <c r="N173" s="15"/>
      <c r="O173" s="44"/>
      <c r="P173" s="16"/>
      <c r="Q173" s="16"/>
      <c r="R173" s="16"/>
      <c r="S173" s="25"/>
      <c r="T173" s="16"/>
      <c r="U173" s="26" t="str">
        <f aca="false">IF(X173&lt;&gt;"OK","",ABS(P173-Q173)*S173*IF(T173="",1,T173))</f>
        <v/>
      </c>
      <c r="V173" s="26" t="str">
        <f aca="false">IF(X173&lt;&gt;"OK","",(R173-P173)*IF(O173="Long",1,-1)*S173*IF(T173="",1,T173))</f>
        <v/>
      </c>
      <c r="W173" s="30" t="str">
        <f aca="false">IF(X173&lt;&gt;"OK","",V173/U173)</f>
        <v/>
      </c>
      <c r="X173" s="28" t="str">
        <f aca="false">IF(COUNTA(M173:T173)=0,"",IF(AND(O173&lt;&gt;"Long",O173&lt;&gt;"Short"),"Pick Long or Short",IF(COUNT(P173,Q173,R173,S173)&lt;4,"Add entry, initial stop, exit and size",IF(S173&lt;=0,"Size must be above 0",IF(IF(O173="Long",Q173&gt;=P173,Q173&lt;=P173),"Initial stop must be on the losing side of entry",IF(AND(T173&lt;&gt;"",N(T173)&lt;=0),"Point value must be above 0","OK"))))))</f>
        <v/>
      </c>
    </row>
    <row r="174" customFormat="false" ht="15" hidden="false" customHeight="false" outlineLevel="0" collapsed="false">
      <c r="M174" s="29"/>
      <c r="N174" s="15"/>
      <c r="O174" s="44"/>
      <c r="P174" s="16"/>
      <c r="Q174" s="16"/>
      <c r="R174" s="16"/>
      <c r="S174" s="25"/>
      <c r="T174" s="16"/>
      <c r="U174" s="26" t="str">
        <f aca="false">IF(X174&lt;&gt;"OK","",ABS(P174-Q174)*S174*IF(T174="",1,T174))</f>
        <v/>
      </c>
      <c r="V174" s="26" t="str">
        <f aca="false">IF(X174&lt;&gt;"OK","",(R174-P174)*IF(O174="Long",1,-1)*S174*IF(T174="",1,T174))</f>
        <v/>
      </c>
      <c r="W174" s="30" t="str">
        <f aca="false">IF(X174&lt;&gt;"OK","",V174/U174)</f>
        <v/>
      </c>
      <c r="X174" s="28" t="str">
        <f aca="false">IF(COUNTA(M174:T174)=0,"",IF(AND(O174&lt;&gt;"Long",O174&lt;&gt;"Short"),"Pick Long or Short",IF(COUNT(P174,Q174,R174,S174)&lt;4,"Add entry, initial stop, exit and size",IF(S174&lt;=0,"Size must be above 0",IF(IF(O174="Long",Q174&gt;=P174,Q174&lt;=P174),"Initial stop must be on the losing side of entry",IF(AND(T174&lt;&gt;"",N(T174)&lt;=0),"Point value must be above 0","OK"))))))</f>
        <v/>
      </c>
    </row>
    <row r="175" customFormat="false" ht="15" hidden="false" customHeight="false" outlineLevel="0" collapsed="false">
      <c r="M175" s="29"/>
      <c r="N175" s="15"/>
      <c r="O175" s="44"/>
      <c r="P175" s="16"/>
      <c r="Q175" s="16"/>
      <c r="R175" s="16"/>
      <c r="S175" s="25"/>
      <c r="T175" s="16"/>
      <c r="U175" s="26" t="str">
        <f aca="false">IF(X175&lt;&gt;"OK","",ABS(P175-Q175)*S175*IF(T175="",1,T175))</f>
        <v/>
      </c>
      <c r="V175" s="26" t="str">
        <f aca="false">IF(X175&lt;&gt;"OK","",(R175-P175)*IF(O175="Long",1,-1)*S175*IF(T175="",1,T175))</f>
        <v/>
      </c>
      <c r="W175" s="30" t="str">
        <f aca="false">IF(X175&lt;&gt;"OK","",V175/U175)</f>
        <v/>
      </c>
      <c r="X175" s="28" t="str">
        <f aca="false">IF(COUNTA(M175:T175)=0,"",IF(AND(O175&lt;&gt;"Long",O175&lt;&gt;"Short"),"Pick Long or Short",IF(COUNT(P175,Q175,R175,S175)&lt;4,"Add entry, initial stop, exit and size",IF(S175&lt;=0,"Size must be above 0",IF(IF(O175="Long",Q175&gt;=P175,Q175&lt;=P175),"Initial stop must be on the losing side of entry",IF(AND(T175&lt;&gt;"",N(T175)&lt;=0),"Point value must be above 0","OK"))))))</f>
        <v/>
      </c>
    </row>
    <row r="176" customFormat="false" ht="15" hidden="false" customHeight="false" outlineLevel="0" collapsed="false">
      <c r="M176" s="29"/>
      <c r="N176" s="15"/>
      <c r="O176" s="44"/>
      <c r="P176" s="16"/>
      <c r="Q176" s="16"/>
      <c r="R176" s="16"/>
      <c r="S176" s="25"/>
      <c r="T176" s="16"/>
      <c r="U176" s="26" t="str">
        <f aca="false">IF(X176&lt;&gt;"OK","",ABS(P176-Q176)*S176*IF(T176="",1,T176))</f>
        <v/>
      </c>
      <c r="V176" s="26" t="str">
        <f aca="false">IF(X176&lt;&gt;"OK","",(R176-P176)*IF(O176="Long",1,-1)*S176*IF(T176="",1,T176))</f>
        <v/>
      </c>
      <c r="W176" s="30" t="str">
        <f aca="false">IF(X176&lt;&gt;"OK","",V176/U176)</f>
        <v/>
      </c>
      <c r="X176" s="28" t="str">
        <f aca="false">IF(COUNTA(M176:T176)=0,"",IF(AND(O176&lt;&gt;"Long",O176&lt;&gt;"Short"),"Pick Long or Short",IF(COUNT(P176,Q176,R176,S176)&lt;4,"Add entry, initial stop, exit and size",IF(S176&lt;=0,"Size must be above 0",IF(IF(O176="Long",Q176&gt;=P176,Q176&lt;=P176),"Initial stop must be on the losing side of entry",IF(AND(T176&lt;&gt;"",N(T176)&lt;=0),"Point value must be above 0","OK"))))))</f>
        <v/>
      </c>
    </row>
    <row r="177" customFormat="false" ht="15" hidden="false" customHeight="false" outlineLevel="0" collapsed="false">
      <c r="M177" s="29"/>
      <c r="N177" s="15"/>
      <c r="O177" s="44"/>
      <c r="P177" s="16"/>
      <c r="Q177" s="16"/>
      <c r="R177" s="16"/>
      <c r="S177" s="25"/>
      <c r="T177" s="16"/>
      <c r="U177" s="26" t="str">
        <f aca="false">IF(X177&lt;&gt;"OK","",ABS(P177-Q177)*S177*IF(T177="",1,T177))</f>
        <v/>
      </c>
      <c r="V177" s="26" t="str">
        <f aca="false">IF(X177&lt;&gt;"OK","",(R177-P177)*IF(O177="Long",1,-1)*S177*IF(T177="",1,T177))</f>
        <v/>
      </c>
      <c r="W177" s="30" t="str">
        <f aca="false">IF(X177&lt;&gt;"OK","",V177/U177)</f>
        <v/>
      </c>
      <c r="X177" s="28" t="str">
        <f aca="false">IF(COUNTA(M177:T177)=0,"",IF(AND(O177&lt;&gt;"Long",O177&lt;&gt;"Short"),"Pick Long or Short",IF(COUNT(P177,Q177,R177,S177)&lt;4,"Add entry, initial stop, exit and size",IF(S177&lt;=0,"Size must be above 0",IF(IF(O177="Long",Q177&gt;=P177,Q177&lt;=P177),"Initial stop must be on the losing side of entry",IF(AND(T177&lt;&gt;"",N(T177)&lt;=0),"Point value must be above 0","OK"))))))</f>
        <v/>
      </c>
    </row>
    <row r="178" customFormat="false" ht="15" hidden="false" customHeight="false" outlineLevel="0" collapsed="false">
      <c r="M178" s="29"/>
      <c r="N178" s="15"/>
      <c r="O178" s="44"/>
      <c r="P178" s="16"/>
      <c r="Q178" s="16"/>
      <c r="R178" s="16"/>
      <c r="S178" s="25"/>
      <c r="T178" s="16"/>
      <c r="U178" s="26" t="str">
        <f aca="false">IF(X178&lt;&gt;"OK","",ABS(P178-Q178)*S178*IF(T178="",1,T178))</f>
        <v/>
      </c>
      <c r="V178" s="26" t="str">
        <f aca="false">IF(X178&lt;&gt;"OK","",(R178-P178)*IF(O178="Long",1,-1)*S178*IF(T178="",1,T178))</f>
        <v/>
      </c>
      <c r="W178" s="30" t="str">
        <f aca="false">IF(X178&lt;&gt;"OK","",V178/U178)</f>
        <v/>
      </c>
      <c r="X178" s="28" t="str">
        <f aca="false">IF(COUNTA(M178:T178)=0,"",IF(AND(O178&lt;&gt;"Long",O178&lt;&gt;"Short"),"Pick Long or Short",IF(COUNT(P178,Q178,R178,S178)&lt;4,"Add entry, initial stop, exit and size",IF(S178&lt;=0,"Size must be above 0",IF(IF(O178="Long",Q178&gt;=P178,Q178&lt;=P178),"Initial stop must be on the losing side of entry",IF(AND(T178&lt;&gt;"",N(T178)&lt;=0),"Point value must be above 0","OK"))))))</f>
        <v/>
      </c>
    </row>
    <row r="179" customFormat="false" ht="15" hidden="false" customHeight="false" outlineLevel="0" collapsed="false">
      <c r="M179" s="29"/>
      <c r="N179" s="15"/>
      <c r="O179" s="44"/>
      <c r="P179" s="16"/>
      <c r="Q179" s="16"/>
      <c r="R179" s="16"/>
      <c r="S179" s="25"/>
      <c r="T179" s="16"/>
      <c r="U179" s="26" t="str">
        <f aca="false">IF(X179&lt;&gt;"OK","",ABS(P179-Q179)*S179*IF(T179="",1,T179))</f>
        <v/>
      </c>
      <c r="V179" s="26" t="str">
        <f aca="false">IF(X179&lt;&gt;"OK","",(R179-P179)*IF(O179="Long",1,-1)*S179*IF(T179="",1,T179))</f>
        <v/>
      </c>
      <c r="W179" s="30" t="str">
        <f aca="false">IF(X179&lt;&gt;"OK","",V179/U179)</f>
        <v/>
      </c>
      <c r="X179" s="28" t="str">
        <f aca="false">IF(COUNTA(M179:T179)=0,"",IF(AND(O179&lt;&gt;"Long",O179&lt;&gt;"Short"),"Pick Long or Short",IF(COUNT(P179,Q179,R179,S179)&lt;4,"Add entry, initial stop, exit and size",IF(S179&lt;=0,"Size must be above 0",IF(IF(O179="Long",Q179&gt;=P179,Q179&lt;=P179),"Initial stop must be on the losing side of entry",IF(AND(T179&lt;&gt;"",N(T179)&lt;=0),"Point value must be above 0","OK"))))))</f>
        <v/>
      </c>
    </row>
    <row r="180" customFormat="false" ht="15" hidden="false" customHeight="false" outlineLevel="0" collapsed="false">
      <c r="M180" s="29"/>
      <c r="N180" s="15"/>
      <c r="O180" s="44"/>
      <c r="P180" s="16"/>
      <c r="Q180" s="16"/>
      <c r="R180" s="16"/>
      <c r="S180" s="25"/>
      <c r="T180" s="16"/>
      <c r="U180" s="26" t="str">
        <f aca="false">IF(X180&lt;&gt;"OK","",ABS(P180-Q180)*S180*IF(T180="",1,T180))</f>
        <v/>
      </c>
      <c r="V180" s="26" t="str">
        <f aca="false">IF(X180&lt;&gt;"OK","",(R180-P180)*IF(O180="Long",1,-1)*S180*IF(T180="",1,T180))</f>
        <v/>
      </c>
      <c r="W180" s="30" t="str">
        <f aca="false">IF(X180&lt;&gt;"OK","",V180/U180)</f>
        <v/>
      </c>
      <c r="X180" s="28" t="str">
        <f aca="false">IF(COUNTA(M180:T180)=0,"",IF(AND(O180&lt;&gt;"Long",O180&lt;&gt;"Short"),"Pick Long or Short",IF(COUNT(P180,Q180,R180,S180)&lt;4,"Add entry, initial stop, exit and size",IF(S180&lt;=0,"Size must be above 0",IF(IF(O180="Long",Q180&gt;=P180,Q180&lt;=P180),"Initial stop must be on the losing side of entry",IF(AND(T180&lt;&gt;"",N(T180)&lt;=0),"Point value must be above 0","OK"))))))</f>
        <v/>
      </c>
    </row>
    <row r="181" customFormat="false" ht="15" hidden="false" customHeight="false" outlineLevel="0" collapsed="false">
      <c r="M181" s="29"/>
      <c r="N181" s="15"/>
      <c r="O181" s="44"/>
      <c r="P181" s="16"/>
      <c r="Q181" s="16"/>
      <c r="R181" s="16"/>
      <c r="S181" s="25"/>
      <c r="T181" s="16"/>
      <c r="U181" s="26" t="str">
        <f aca="false">IF(X181&lt;&gt;"OK","",ABS(P181-Q181)*S181*IF(T181="",1,T181))</f>
        <v/>
      </c>
      <c r="V181" s="26" t="str">
        <f aca="false">IF(X181&lt;&gt;"OK","",(R181-P181)*IF(O181="Long",1,-1)*S181*IF(T181="",1,T181))</f>
        <v/>
      </c>
      <c r="W181" s="30" t="str">
        <f aca="false">IF(X181&lt;&gt;"OK","",V181/U181)</f>
        <v/>
      </c>
      <c r="X181" s="28" t="str">
        <f aca="false">IF(COUNTA(M181:T181)=0,"",IF(AND(O181&lt;&gt;"Long",O181&lt;&gt;"Short"),"Pick Long or Short",IF(COUNT(P181,Q181,R181,S181)&lt;4,"Add entry, initial stop, exit and size",IF(S181&lt;=0,"Size must be above 0",IF(IF(O181="Long",Q181&gt;=P181,Q181&lt;=P181),"Initial stop must be on the losing side of entry",IF(AND(T181&lt;&gt;"",N(T181)&lt;=0),"Point value must be above 0","OK"))))))</f>
        <v/>
      </c>
    </row>
    <row r="182" customFormat="false" ht="15" hidden="false" customHeight="false" outlineLevel="0" collapsed="false">
      <c r="M182" s="29"/>
      <c r="N182" s="15"/>
      <c r="O182" s="44"/>
      <c r="P182" s="16"/>
      <c r="Q182" s="16"/>
      <c r="R182" s="16"/>
      <c r="S182" s="25"/>
      <c r="T182" s="16"/>
      <c r="U182" s="26" t="str">
        <f aca="false">IF(X182&lt;&gt;"OK","",ABS(P182-Q182)*S182*IF(T182="",1,T182))</f>
        <v/>
      </c>
      <c r="V182" s="26" t="str">
        <f aca="false">IF(X182&lt;&gt;"OK","",(R182-P182)*IF(O182="Long",1,-1)*S182*IF(T182="",1,T182))</f>
        <v/>
      </c>
      <c r="W182" s="30" t="str">
        <f aca="false">IF(X182&lt;&gt;"OK","",V182/U182)</f>
        <v/>
      </c>
      <c r="X182" s="28" t="str">
        <f aca="false">IF(COUNTA(M182:T182)=0,"",IF(AND(O182&lt;&gt;"Long",O182&lt;&gt;"Short"),"Pick Long or Short",IF(COUNT(P182,Q182,R182,S182)&lt;4,"Add entry, initial stop, exit and size",IF(S182&lt;=0,"Size must be above 0",IF(IF(O182="Long",Q182&gt;=P182,Q182&lt;=P182),"Initial stop must be on the losing side of entry",IF(AND(T182&lt;&gt;"",N(T182)&lt;=0),"Point value must be above 0","OK"))))))</f>
        <v/>
      </c>
    </row>
    <row r="183" customFormat="false" ht="15" hidden="false" customHeight="false" outlineLevel="0" collapsed="false">
      <c r="M183" s="29"/>
      <c r="N183" s="15"/>
      <c r="O183" s="44"/>
      <c r="P183" s="16"/>
      <c r="Q183" s="16"/>
      <c r="R183" s="16"/>
      <c r="S183" s="25"/>
      <c r="T183" s="16"/>
      <c r="U183" s="26" t="str">
        <f aca="false">IF(X183&lt;&gt;"OK","",ABS(P183-Q183)*S183*IF(T183="",1,T183))</f>
        <v/>
      </c>
      <c r="V183" s="26" t="str">
        <f aca="false">IF(X183&lt;&gt;"OK","",(R183-P183)*IF(O183="Long",1,-1)*S183*IF(T183="",1,T183))</f>
        <v/>
      </c>
      <c r="W183" s="30" t="str">
        <f aca="false">IF(X183&lt;&gt;"OK","",V183/U183)</f>
        <v/>
      </c>
      <c r="X183" s="28" t="str">
        <f aca="false">IF(COUNTA(M183:T183)=0,"",IF(AND(O183&lt;&gt;"Long",O183&lt;&gt;"Short"),"Pick Long or Short",IF(COUNT(P183,Q183,R183,S183)&lt;4,"Add entry, initial stop, exit and size",IF(S183&lt;=0,"Size must be above 0",IF(IF(O183="Long",Q183&gt;=P183,Q183&lt;=P183),"Initial stop must be on the losing side of entry",IF(AND(T183&lt;&gt;"",N(T183)&lt;=0),"Point value must be above 0","OK"))))))</f>
        <v/>
      </c>
    </row>
    <row r="184" customFormat="false" ht="15" hidden="false" customHeight="false" outlineLevel="0" collapsed="false">
      <c r="M184" s="29"/>
      <c r="N184" s="15"/>
      <c r="O184" s="44"/>
      <c r="P184" s="16"/>
      <c r="Q184" s="16"/>
      <c r="R184" s="16"/>
      <c r="S184" s="25"/>
      <c r="T184" s="16"/>
      <c r="U184" s="26" t="str">
        <f aca="false">IF(X184&lt;&gt;"OK","",ABS(P184-Q184)*S184*IF(T184="",1,T184))</f>
        <v/>
      </c>
      <c r="V184" s="26" t="str">
        <f aca="false">IF(X184&lt;&gt;"OK","",(R184-P184)*IF(O184="Long",1,-1)*S184*IF(T184="",1,T184))</f>
        <v/>
      </c>
      <c r="W184" s="30" t="str">
        <f aca="false">IF(X184&lt;&gt;"OK","",V184/U184)</f>
        <v/>
      </c>
      <c r="X184" s="28" t="str">
        <f aca="false">IF(COUNTA(M184:T184)=0,"",IF(AND(O184&lt;&gt;"Long",O184&lt;&gt;"Short"),"Pick Long or Short",IF(COUNT(P184,Q184,R184,S184)&lt;4,"Add entry, initial stop, exit and size",IF(S184&lt;=0,"Size must be above 0",IF(IF(O184="Long",Q184&gt;=P184,Q184&lt;=P184),"Initial stop must be on the losing side of entry",IF(AND(T184&lt;&gt;"",N(T184)&lt;=0),"Point value must be above 0","OK"))))))</f>
        <v/>
      </c>
    </row>
    <row r="185" customFormat="false" ht="15" hidden="false" customHeight="false" outlineLevel="0" collapsed="false">
      <c r="M185" s="29"/>
      <c r="N185" s="15"/>
      <c r="O185" s="44"/>
      <c r="P185" s="16"/>
      <c r="Q185" s="16"/>
      <c r="R185" s="16"/>
      <c r="S185" s="25"/>
      <c r="T185" s="16"/>
      <c r="U185" s="26" t="str">
        <f aca="false">IF(X185&lt;&gt;"OK","",ABS(P185-Q185)*S185*IF(T185="",1,T185))</f>
        <v/>
      </c>
      <c r="V185" s="26" t="str">
        <f aca="false">IF(X185&lt;&gt;"OK","",(R185-P185)*IF(O185="Long",1,-1)*S185*IF(T185="",1,T185))</f>
        <v/>
      </c>
      <c r="W185" s="30" t="str">
        <f aca="false">IF(X185&lt;&gt;"OK","",V185/U185)</f>
        <v/>
      </c>
      <c r="X185" s="28" t="str">
        <f aca="false">IF(COUNTA(M185:T185)=0,"",IF(AND(O185&lt;&gt;"Long",O185&lt;&gt;"Short"),"Pick Long or Short",IF(COUNT(P185,Q185,R185,S185)&lt;4,"Add entry, initial stop, exit and size",IF(S185&lt;=0,"Size must be above 0",IF(IF(O185="Long",Q185&gt;=P185,Q185&lt;=P185),"Initial stop must be on the losing side of entry",IF(AND(T185&lt;&gt;"",N(T185)&lt;=0),"Point value must be above 0","OK"))))))</f>
        <v/>
      </c>
    </row>
    <row r="186" customFormat="false" ht="15" hidden="false" customHeight="false" outlineLevel="0" collapsed="false">
      <c r="M186" s="29"/>
      <c r="N186" s="15"/>
      <c r="O186" s="44"/>
      <c r="P186" s="16"/>
      <c r="Q186" s="16"/>
      <c r="R186" s="16"/>
      <c r="S186" s="25"/>
      <c r="T186" s="16"/>
      <c r="U186" s="26" t="str">
        <f aca="false">IF(X186&lt;&gt;"OK","",ABS(P186-Q186)*S186*IF(T186="",1,T186))</f>
        <v/>
      </c>
      <c r="V186" s="26" t="str">
        <f aca="false">IF(X186&lt;&gt;"OK","",(R186-P186)*IF(O186="Long",1,-1)*S186*IF(T186="",1,T186))</f>
        <v/>
      </c>
      <c r="W186" s="30" t="str">
        <f aca="false">IF(X186&lt;&gt;"OK","",V186/U186)</f>
        <v/>
      </c>
      <c r="X186" s="28" t="str">
        <f aca="false">IF(COUNTA(M186:T186)=0,"",IF(AND(O186&lt;&gt;"Long",O186&lt;&gt;"Short"),"Pick Long or Short",IF(COUNT(P186,Q186,R186,S186)&lt;4,"Add entry, initial stop, exit and size",IF(S186&lt;=0,"Size must be above 0",IF(IF(O186="Long",Q186&gt;=P186,Q186&lt;=P186),"Initial stop must be on the losing side of entry",IF(AND(T186&lt;&gt;"",N(T186)&lt;=0),"Point value must be above 0","OK"))))))</f>
        <v/>
      </c>
    </row>
    <row r="187" customFormat="false" ht="15" hidden="false" customHeight="false" outlineLevel="0" collapsed="false">
      <c r="M187" s="29"/>
      <c r="N187" s="15"/>
      <c r="O187" s="44"/>
      <c r="P187" s="16"/>
      <c r="Q187" s="16"/>
      <c r="R187" s="16"/>
      <c r="S187" s="25"/>
      <c r="T187" s="16"/>
      <c r="U187" s="26" t="str">
        <f aca="false">IF(X187&lt;&gt;"OK","",ABS(P187-Q187)*S187*IF(T187="",1,T187))</f>
        <v/>
      </c>
      <c r="V187" s="26" t="str">
        <f aca="false">IF(X187&lt;&gt;"OK","",(R187-P187)*IF(O187="Long",1,-1)*S187*IF(T187="",1,T187))</f>
        <v/>
      </c>
      <c r="W187" s="30" t="str">
        <f aca="false">IF(X187&lt;&gt;"OK","",V187/U187)</f>
        <v/>
      </c>
      <c r="X187" s="28" t="str">
        <f aca="false">IF(COUNTA(M187:T187)=0,"",IF(AND(O187&lt;&gt;"Long",O187&lt;&gt;"Short"),"Pick Long or Short",IF(COUNT(P187,Q187,R187,S187)&lt;4,"Add entry, initial stop, exit and size",IF(S187&lt;=0,"Size must be above 0",IF(IF(O187="Long",Q187&gt;=P187,Q187&lt;=P187),"Initial stop must be on the losing side of entry",IF(AND(T187&lt;&gt;"",N(T187)&lt;=0),"Point value must be above 0","OK"))))))</f>
        <v/>
      </c>
    </row>
    <row r="188" customFormat="false" ht="15" hidden="false" customHeight="false" outlineLevel="0" collapsed="false">
      <c r="M188" s="29"/>
      <c r="N188" s="15"/>
      <c r="O188" s="44"/>
      <c r="P188" s="16"/>
      <c r="Q188" s="16"/>
      <c r="R188" s="16"/>
      <c r="S188" s="25"/>
      <c r="T188" s="16"/>
      <c r="U188" s="26" t="str">
        <f aca="false">IF(X188&lt;&gt;"OK","",ABS(P188-Q188)*S188*IF(T188="",1,T188))</f>
        <v/>
      </c>
      <c r="V188" s="26" t="str">
        <f aca="false">IF(X188&lt;&gt;"OK","",(R188-P188)*IF(O188="Long",1,-1)*S188*IF(T188="",1,T188))</f>
        <v/>
      </c>
      <c r="W188" s="30" t="str">
        <f aca="false">IF(X188&lt;&gt;"OK","",V188/U188)</f>
        <v/>
      </c>
      <c r="X188" s="28" t="str">
        <f aca="false">IF(COUNTA(M188:T188)=0,"",IF(AND(O188&lt;&gt;"Long",O188&lt;&gt;"Short"),"Pick Long or Short",IF(COUNT(P188,Q188,R188,S188)&lt;4,"Add entry, initial stop, exit and size",IF(S188&lt;=0,"Size must be above 0",IF(IF(O188="Long",Q188&gt;=P188,Q188&lt;=P188),"Initial stop must be on the losing side of entry",IF(AND(T188&lt;&gt;"",N(T188)&lt;=0),"Point value must be above 0","OK"))))))</f>
        <v/>
      </c>
    </row>
    <row r="189" customFormat="false" ht="15" hidden="false" customHeight="false" outlineLevel="0" collapsed="false">
      <c r="M189" s="29"/>
      <c r="N189" s="15"/>
      <c r="O189" s="44"/>
      <c r="P189" s="16"/>
      <c r="Q189" s="16"/>
      <c r="R189" s="16"/>
      <c r="S189" s="25"/>
      <c r="T189" s="16"/>
      <c r="U189" s="26" t="str">
        <f aca="false">IF(X189&lt;&gt;"OK","",ABS(P189-Q189)*S189*IF(T189="",1,T189))</f>
        <v/>
      </c>
      <c r="V189" s="26" t="str">
        <f aca="false">IF(X189&lt;&gt;"OK","",(R189-P189)*IF(O189="Long",1,-1)*S189*IF(T189="",1,T189))</f>
        <v/>
      </c>
      <c r="W189" s="30" t="str">
        <f aca="false">IF(X189&lt;&gt;"OK","",V189/U189)</f>
        <v/>
      </c>
      <c r="X189" s="28" t="str">
        <f aca="false">IF(COUNTA(M189:T189)=0,"",IF(AND(O189&lt;&gt;"Long",O189&lt;&gt;"Short"),"Pick Long or Short",IF(COUNT(P189,Q189,R189,S189)&lt;4,"Add entry, initial stop, exit and size",IF(S189&lt;=0,"Size must be above 0",IF(IF(O189="Long",Q189&gt;=P189,Q189&lt;=P189),"Initial stop must be on the losing side of entry",IF(AND(T189&lt;&gt;"",N(T189)&lt;=0),"Point value must be above 0","OK"))))))</f>
        <v/>
      </c>
    </row>
    <row r="190" customFormat="false" ht="15" hidden="false" customHeight="false" outlineLevel="0" collapsed="false">
      <c r="M190" s="29"/>
      <c r="N190" s="15"/>
      <c r="O190" s="44"/>
      <c r="P190" s="16"/>
      <c r="Q190" s="16"/>
      <c r="R190" s="16"/>
      <c r="S190" s="25"/>
      <c r="T190" s="16"/>
      <c r="U190" s="26" t="str">
        <f aca="false">IF(X190&lt;&gt;"OK","",ABS(P190-Q190)*S190*IF(T190="",1,T190))</f>
        <v/>
      </c>
      <c r="V190" s="26" t="str">
        <f aca="false">IF(X190&lt;&gt;"OK","",(R190-P190)*IF(O190="Long",1,-1)*S190*IF(T190="",1,T190))</f>
        <v/>
      </c>
      <c r="W190" s="30" t="str">
        <f aca="false">IF(X190&lt;&gt;"OK","",V190/U190)</f>
        <v/>
      </c>
      <c r="X190" s="28" t="str">
        <f aca="false">IF(COUNTA(M190:T190)=0,"",IF(AND(O190&lt;&gt;"Long",O190&lt;&gt;"Short"),"Pick Long or Short",IF(COUNT(P190,Q190,R190,S190)&lt;4,"Add entry, initial stop, exit and size",IF(S190&lt;=0,"Size must be above 0",IF(IF(O190="Long",Q190&gt;=P190,Q190&lt;=P190),"Initial stop must be on the losing side of entry",IF(AND(T190&lt;&gt;"",N(T190)&lt;=0),"Point value must be above 0","OK"))))))</f>
        <v/>
      </c>
    </row>
    <row r="191" customFormat="false" ht="15" hidden="false" customHeight="false" outlineLevel="0" collapsed="false">
      <c r="M191" s="29"/>
      <c r="N191" s="15"/>
      <c r="O191" s="44"/>
      <c r="P191" s="16"/>
      <c r="Q191" s="16"/>
      <c r="R191" s="16"/>
      <c r="S191" s="25"/>
      <c r="T191" s="16"/>
      <c r="U191" s="26" t="str">
        <f aca="false">IF(X191&lt;&gt;"OK","",ABS(P191-Q191)*S191*IF(T191="",1,T191))</f>
        <v/>
      </c>
      <c r="V191" s="26" t="str">
        <f aca="false">IF(X191&lt;&gt;"OK","",(R191-P191)*IF(O191="Long",1,-1)*S191*IF(T191="",1,T191))</f>
        <v/>
      </c>
      <c r="W191" s="30" t="str">
        <f aca="false">IF(X191&lt;&gt;"OK","",V191/U191)</f>
        <v/>
      </c>
      <c r="X191" s="28" t="str">
        <f aca="false">IF(COUNTA(M191:T191)=0,"",IF(AND(O191&lt;&gt;"Long",O191&lt;&gt;"Short"),"Pick Long or Short",IF(COUNT(P191,Q191,R191,S191)&lt;4,"Add entry, initial stop, exit and size",IF(S191&lt;=0,"Size must be above 0",IF(IF(O191="Long",Q191&gt;=P191,Q191&lt;=P191),"Initial stop must be on the losing side of entry",IF(AND(T191&lt;&gt;"",N(T191)&lt;=0),"Point value must be above 0","OK"))))))</f>
        <v/>
      </c>
    </row>
    <row r="192" customFormat="false" ht="15" hidden="false" customHeight="false" outlineLevel="0" collapsed="false">
      <c r="M192" s="29"/>
      <c r="N192" s="15"/>
      <c r="O192" s="44"/>
      <c r="P192" s="16"/>
      <c r="Q192" s="16"/>
      <c r="R192" s="16"/>
      <c r="S192" s="25"/>
      <c r="T192" s="16"/>
      <c r="U192" s="26" t="str">
        <f aca="false">IF(X192&lt;&gt;"OK","",ABS(P192-Q192)*S192*IF(T192="",1,T192))</f>
        <v/>
      </c>
      <c r="V192" s="26" t="str">
        <f aca="false">IF(X192&lt;&gt;"OK","",(R192-P192)*IF(O192="Long",1,-1)*S192*IF(T192="",1,T192))</f>
        <v/>
      </c>
      <c r="W192" s="30" t="str">
        <f aca="false">IF(X192&lt;&gt;"OK","",V192/U192)</f>
        <v/>
      </c>
      <c r="X192" s="28" t="str">
        <f aca="false">IF(COUNTA(M192:T192)=0,"",IF(AND(O192&lt;&gt;"Long",O192&lt;&gt;"Short"),"Pick Long or Short",IF(COUNT(P192,Q192,R192,S192)&lt;4,"Add entry, initial stop, exit and size",IF(S192&lt;=0,"Size must be above 0",IF(IF(O192="Long",Q192&gt;=P192,Q192&lt;=P192),"Initial stop must be on the losing side of entry",IF(AND(T192&lt;&gt;"",N(T192)&lt;=0),"Point value must be above 0","OK"))))))</f>
        <v/>
      </c>
    </row>
    <row r="193" customFormat="false" ht="15" hidden="false" customHeight="false" outlineLevel="0" collapsed="false">
      <c r="M193" s="29"/>
      <c r="N193" s="15"/>
      <c r="O193" s="44"/>
      <c r="P193" s="16"/>
      <c r="Q193" s="16"/>
      <c r="R193" s="16"/>
      <c r="S193" s="25"/>
      <c r="T193" s="16"/>
      <c r="U193" s="26" t="str">
        <f aca="false">IF(X193&lt;&gt;"OK","",ABS(P193-Q193)*S193*IF(T193="",1,T193))</f>
        <v/>
      </c>
      <c r="V193" s="26" t="str">
        <f aca="false">IF(X193&lt;&gt;"OK","",(R193-P193)*IF(O193="Long",1,-1)*S193*IF(T193="",1,T193))</f>
        <v/>
      </c>
      <c r="W193" s="30" t="str">
        <f aca="false">IF(X193&lt;&gt;"OK","",V193/U193)</f>
        <v/>
      </c>
      <c r="X193" s="28" t="str">
        <f aca="false">IF(COUNTA(M193:T193)=0,"",IF(AND(O193&lt;&gt;"Long",O193&lt;&gt;"Short"),"Pick Long or Short",IF(COUNT(P193,Q193,R193,S193)&lt;4,"Add entry, initial stop, exit and size",IF(S193&lt;=0,"Size must be above 0",IF(IF(O193="Long",Q193&gt;=P193,Q193&lt;=P193),"Initial stop must be on the losing side of entry",IF(AND(T193&lt;&gt;"",N(T193)&lt;=0),"Point value must be above 0","OK"))))))</f>
        <v/>
      </c>
    </row>
    <row r="194" customFormat="false" ht="15" hidden="false" customHeight="false" outlineLevel="0" collapsed="false">
      <c r="M194" s="29"/>
      <c r="N194" s="15"/>
      <c r="O194" s="44"/>
      <c r="P194" s="16"/>
      <c r="Q194" s="16"/>
      <c r="R194" s="16"/>
      <c r="S194" s="25"/>
      <c r="T194" s="16"/>
      <c r="U194" s="26" t="str">
        <f aca="false">IF(X194&lt;&gt;"OK","",ABS(P194-Q194)*S194*IF(T194="",1,T194))</f>
        <v/>
      </c>
      <c r="V194" s="26" t="str">
        <f aca="false">IF(X194&lt;&gt;"OK","",(R194-P194)*IF(O194="Long",1,-1)*S194*IF(T194="",1,T194))</f>
        <v/>
      </c>
      <c r="W194" s="30" t="str">
        <f aca="false">IF(X194&lt;&gt;"OK","",V194/U194)</f>
        <v/>
      </c>
      <c r="X194" s="28" t="str">
        <f aca="false">IF(COUNTA(M194:T194)=0,"",IF(AND(O194&lt;&gt;"Long",O194&lt;&gt;"Short"),"Pick Long or Short",IF(COUNT(P194,Q194,R194,S194)&lt;4,"Add entry, initial stop, exit and size",IF(S194&lt;=0,"Size must be above 0",IF(IF(O194="Long",Q194&gt;=P194,Q194&lt;=P194),"Initial stop must be on the losing side of entry",IF(AND(T194&lt;&gt;"",N(T194)&lt;=0),"Point value must be above 0","OK"))))))</f>
        <v/>
      </c>
    </row>
    <row r="195" customFormat="false" ht="15" hidden="false" customHeight="false" outlineLevel="0" collapsed="false">
      <c r="M195" s="29"/>
      <c r="N195" s="15"/>
      <c r="O195" s="44"/>
      <c r="P195" s="16"/>
      <c r="Q195" s="16"/>
      <c r="R195" s="16"/>
      <c r="S195" s="25"/>
      <c r="T195" s="16"/>
      <c r="U195" s="26" t="str">
        <f aca="false">IF(X195&lt;&gt;"OK","",ABS(P195-Q195)*S195*IF(T195="",1,T195))</f>
        <v/>
      </c>
      <c r="V195" s="26" t="str">
        <f aca="false">IF(X195&lt;&gt;"OK","",(R195-P195)*IF(O195="Long",1,-1)*S195*IF(T195="",1,T195))</f>
        <v/>
      </c>
      <c r="W195" s="30" t="str">
        <f aca="false">IF(X195&lt;&gt;"OK","",V195/U195)</f>
        <v/>
      </c>
      <c r="X195" s="28" t="str">
        <f aca="false">IF(COUNTA(M195:T195)=0,"",IF(AND(O195&lt;&gt;"Long",O195&lt;&gt;"Short"),"Pick Long or Short",IF(COUNT(P195,Q195,R195,S195)&lt;4,"Add entry, initial stop, exit and size",IF(S195&lt;=0,"Size must be above 0",IF(IF(O195="Long",Q195&gt;=P195,Q195&lt;=P195),"Initial stop must be on the losing side of entry",IF(AND(T195&lt;&gt;"",N(T195)&lt;=0),"Point value must be above 0","OK"))))))</f>
        <v/>
      </c>
    </row>
    <row r="196" customFormat="false" ht="15" hidden="false" customHeight="false" outlineLevel="0" collapsed="false">
      <c r="M196" s="29"/>
      <c r="N196" s="15"/>
      <c r="O196" s="44"/>
      <c r="P196" s="16"/>
      <c r="Q196" s="16"/>
      <c r="R196" s="16"/>
      <c r="S196" s="25"/>
      <c r="T196" s="16"/>
      <c r="U196" s="26" t="str">
        <f aca="false">IF(X196&lt;&gt;"OK","",ABS(P196-Q196)*S196*IF(T196="",1,T196))</f>
        <v/>
      </c>
      <c r="V196" s="26" t="str">
        <f aca="false">IF(X196&lt;&gt;"OK","",(R196-P196)*IF(O196="Long",1,-1)*S196*IF(T196="",1,T196))</f>
        <v/>
      </c>
      <c r="W196" s="30" t="str">
        <f aca="false">IF(X196&lt;&gt;"OK","",V196/U196)</f>
        <v/>
      </c>
      <c r="X196" s="28" t="str">
        <f aca="false">IF(COUNTA(M196:T196)=0,"",IF(AND(O196&lt;&gt;"Long",O196&lt;&gt;"Short"),"Pick Long or Short",IF(COUNT(P196,Q196,R196,S196)&lt;4,"Add entry, initial stop, exit and size",IF(S196&lt;=0,"Size must be above 0",IF(IF(O196="Long",Q196&gt;=P196,Q196&lt;=P196),"Initial stop must be on the losing side of entry",IF(AND(T196&lt;&gt;"",N(T196)&lt;=0),"Point value must be above 0","OK"))))))</f>
        <v/>
      </c>
    </row>
    <row r="197" customFormat="false" ht="15" hidden="false" customHeight="false" outlineLevel="0" collapsed="false">
      <c r="M197" s="29"/>
      <c r="N197" s="15"/>
      <c r="O197" s="44"/>
      <c r="P197" s="16"/>
      <c r="Q197" s="16"/>
      <c r="R197" s="16"/>
      <c r="S197" s="25"/>
      <c r="T197" s="16"/>
      <c r="U197" s="26" t="str">
        <f aca="false">IF(X197&lt;&gt;"OK","",ABS(P197-Q197)*S197*IF(T197="",1,T197))</f>
        <v/>
      </c>
      <c r="V197" s="26" t="str">
        <f aca="false">IF(X197&lt;&gt;"OK","",(R197-P197)*IF(O197="Long",1,-1)*S197*IF(T197="",1,T197))</f>
        <v/>
      </c>
      <c r="W197" s="30" t="str">
        <f aca="false">IF(X197&lt;&gt;"OK","",V197/U197)</f>
        <v/>
      </c>
      <c r="X197" s="28" t="str">
        <f aca="false">IF(COUNTA(M197:T197)=0,"",IF(AND(O197&lt;&gt;"Long",O197&lt;&gt;"Short"),"Pick Long or Short",IF(COUNT(P197,Q197,R197,S197)&lt;4,"Add entry, initial stop, exit and size",IF(S197&lt;=0,"Size must be above 0",IF(IF(O197="Long",Q197&gt;=P197,Q197&lt;=P197),"Initial stop must be on the losing side of entry",IF(AND(T197&lt;&gt;"",N(T197)&lt;=0),"Point value must be above 0","OK"))))))</f>
        <v/>
      </c>
    </row>
    <row r="198" customFormat="false" ht="15" hidden="false" customHeight="false" outlineLevel="0" collapsed="false">
      <c r="M198" s="29"/>
      <c r="N198" s="15"/>
      <c r="O198" s="44"/>
      <c r="P198" s="16"/>
      <c r="Q198" s="16"/>
      <c r="R198" s="16"/>
      <c r="S198" s="25"/>
      <c r="T198" s="16"/>
      <c r="U198" s="26" t="str">
        <f aca="false">IF(X198&lt;&gt;"OK","",ABS(P198-Q198)*S198*IF(T198="",1,T198))</f>
        <v/>
      </c>
      <c r="V198" s="26" t="str">
        <f aca="false">IF(X198&lt;&gt;"OK","",(R198-P198)*IF(O198="Long",1,-1)*S198*IF(T198="",1,T198))</f>
        <v/>
      </c>
      <c r="W198" s="30" t="str">
        <f aca="false">IF(X198&lt;&gt;"OK","",V198/U198)</f>
        <v/>
      </c>
      <c r="X198" s="28" t="str">
        <f aca="false">IF(COUNTA(M198:T198)=0,"",IF(AND(O198&lt;&gt;"Long",O198&lt;&gt;"Short"),"Pick Long or Short",IF(COUNT(P198,Q198,R198,S198)&lt;4,"Add entry, initial stop, exit and size",IF(S198&lt;=0,"Size must be above 0",IF(IF(O198="Long",Q198&gt;=P198,Q198&lt;=P198),"Initial stop must be on the losing side of entry",IF(AND(T198&lt;&gt;"",N(T198)&lt;=0),"Point value must be above 0","OK"))))))</f>
        <v/>
      </c>
    </row>
    <row r="199" customFormat="false" ht="15" hidden="false" customHeight="false" outlineLevel="0" collapsed="false">
      <c r="M199" s="29"/>
      <c r="N199" s="15"/>
      <c r="O199" s="44"/>
      <c r="P199" s="16"/>
      <c r="Q199" s="16"/>
      <c r="R199" s="16"/>
      <c r="S199" s="25"/>
      <c r="T199" s="16"/>
      <c r="U199" s="26" t="str">
        <f aca="false">IF(X199&lt;&gt;"OK","",ABS(P199-Q199)*S199*IF(T199="",1,T199))</f>
        <v/>
      </c>
      <c r="V199" s="26" t="str">
        <f aca="false">IF(X199&lt;&gt;"OK","",(R199-P199)*IF(O199="Long",1,-1)*S199*IF(T199="",1,T199))</f>
        <v/>
      </c>
      <c r="W199" s="30" t="str">
        <f aca="false">IF(X199&lt;&gt;"OK","",V199/U199)</f>
        <v/>
      </c>
      <c r="X199" s="28" t="str">
        <f aca="false">IF(COUNTA(M199:T199)=0,"",IF(AND(O199&lt;&gt;"Long",O199&lt;&gt;"Short"),"Pick Long or Short",IF(COUNT(P199,Q199,R199,S199)&lt;4,"Add entry, initial stop, exit and size",IF(S199&lt;=0,"Size must be above 0",IF(IF(O199="Long",Q199&gt;=P199,Q199&lt;=P199),"Initial stop must be on the losing side of entry",IF(AND(T199&lt;&gt;"",N(T199)&lt;=0),"Point value must be above 0","OK"))))))</f>
        <v/>
      </c>
    </row>
    <row r="200" customFormat="false" ht="15" hidden="false" customHeight="false" outlineLevel="0" collapsed="false">
      <c r="M200" s="29"/>
      <c r="N200" s="15"/>
      <c r="O200" s="44"/>
      <c r="P200" s="16"/>
      <c r="Q200" s="16"/>
      <c r="R200" s="16"/>
      <c r="S200" s="25"/>
      <c r="T200" s="16"/>
      <c r="U200" s="26" t="str">
        <f aca="false">IF(X200&lt;&gt;"OK","",ABS(P200-Q200)*S200*IF(T200="",1,T200))</f>
        <v/>
      </c>
      <c r="V200" s="26" t="str">
        <f aca="false">IF(X200&lt;&gt;"OK","",(R200-P200)*IF(O200="Long",1,-1)*S200*IF(T200="",1,T200))</f>
        <v/>
      </c>
      <c r="W200" s="30" t="str">
        <f aca="false">IF(X200&lt;&gt;"OK","",V200/U200)</f>
        <v/>
      </c>
      <c r="X200" s="28" t="str">
        <f aca="false">IF(COUNTA(M200:T200)=0,"",IF(AND(O200&lt;&gt;"Long",O200&lt;&gt;"Short"),"Pick Long or Short",IF(COUNT(P200,Q200,R200,S200)&lt;4,"Add entry, initial stop, exit and size",IF(S200&lt;=0,"Size must be above 0",IF(IF(O200="Long",Q200&gt;=P200,Q200&lt;=P200),"Initial stop must be on the losing side of entry",IF(AND(T200&lt;&gt;"",N(T200)&lt;=0),"Point value must be above 0","OK"))))))</f>
        <v/>
      </c>
    </row>
    <row r="201" customFormat="false" ht="15" hidden="false" customHeight="false" outlineLevel="0" collapsed="false">
      <c r="M201" s="29"/>
      <c r="N201" s="15"/>
      <c r="O201" s="44"/>
      <c r="P201" s="16"/>
      <c r="Q201" s="16"/>
      <c r="R201" s="16"/>
      <c r="S201" s="25"/>
      <c r="T201" s="16"/>
      <c r="U201" s="26" t="str">
        <f aca="false">IF(X201&lt;&gt;"OK","",ABS(P201-Q201)*S201*IF(T201="",1,T201))</f>
        <v/>
      </c>
      <c r="V201" s="26" t="str">
        <f aca="false">IF(X201&lt;&gt;"OK","",(R201-P201)*IF(O201="Long",1,-1)*S201*IF(T201="",1,T201))</f>
        <v/>
      </c>
      <c r="W201" s="30" t="str">
        <f aca="false">IF(X201&lt;&gt;"OK","",V201/U201)</f>
        <v/>
      </c>
      <c r="X201" s="28" t="str">
        <f aca="false">IF(COUNTA(M201:T201)=0,"",IF(AND(O201&lt;&gt;"Long",O201&lt;&gt;"Short"),"Pick Long or Short",IF(COUNT(P201,Q201,R201,S201)&lt;4,"Add entry, initial stop, exit and size",IF(S201&lt;=0,"Size must be above 0",IF(IF(O201="Long",Q201&gt;=P201,Q201&lt;=P201),"Initial stop must be on the losing side of entry",IF(AND(T201&lt;&gt;"",N(T201)&lt;=0),"Point value must be above 0","OK"))))))</f>
        <v/>
      </c>
    </row>
    <row r="202" customFormat="false" ht="15" hidden="false" customHeight="false" outlineLevel="0" collapsed="false">
      <c r="M202" s="29"/>
      <c r="N202" s="15"/>
      <c r="O202" s="44"/>
      <c r="P202" s="16"/>
      <c r="Q202" s="16"/>
      <c r="R202" s="16"/>
      <c r="S202" s="25"/>
      <c r="T202" s="16"/>
      <c r="U202" s="26" t="str">
        <f aca="false">IF(X202&lt;&gt;"OK","",ABS(P202-Q202)*S202*IF(T202="",1,T202))</f>
        <v/>
      </c>
      <c r="V202" s="26" t="str">
        <f aca="false">IF(X202&lt;&gt;"OK","",(R202-P202)*IF(O202="Long",1,-1)*S202*IF(T202="",1,T202))</f>
        <v/>
      </c>
      <c r="W202" s="30" t="str">
        <f aca="false">IF(X202&lt;&gt;"OK","",V202/U202)</f>
        <v/>
      </c>
      <c r="X202" s="28" t="str">
        <f aca="false">IF(COUNTA(M202:T202)=0,"",IF(AND(O202&lt;&gt;"Long",O202&lt;&gt;"Short"),"Pick Long or Short",IF(COUNT(P202,Q202,R202,S202)&lt;4,"Add entry, initial stop, exit and size",IF(S202&lt;=0,"Size must be above 0",IF(IF(O202="Long",Q202&gt;=P202,Q202&lt;=P202),"Initial stop must be on the losing side of entry",IF(AND(T202&lt;&gt;"",N(T202)&lt;=0),"Point value must be above 0","OK"))))))</f>
        <v/>
      </c>
    </row>
    <row r="203" customFormat="false" ht="15" hidden="false" customHeight="false" outlineLevel="0" collapsed="false">
      <c r="M203" s="29"/>
      <c r="N203" s="15"/>
      <c r="O203" s="44"/>
      <c r="P203" s="16"/>
      <c r="Q203" s="16"/>
      <c r="R203" s="16"/>
      <c r="S203" s="25"/>
      <c r="T203" s="16"/>
      <c r="U203" s="26" t="str">
        <f aca="false">IF(X203&lt;&gt;"OK","",ABS(P203-Q203)*S203*IF(T203="",1,T203))</f>
        <v/>
      </c>
      <c r="V203" s="26" t="str">
        <f aca="false">IF(X203&lt;&gt;"OK","",(R203-P203)*IF(O203="Long",1,-1)*S203*IF(T203="",1,T203))</f>
        <v/>
      </c>
      <c r="W203" s="30" t="str">
        <f aca="false">IF(X203&lt;&gt;"OK","",V203/U203)</f>
        <v/>
      </c>
      <c r="X203" s="28" t="str">
        <f aca="false">IF(COUNTA(M203:T203)=0,"",IF(AND(O203&lt;&gt;"Long",O203&lt;&gt;"Short"),"Pick Long or Short",IF(COUNT(P203,Q203,R203,S203)&lt;4,"Add entry, initial stop, exit and size",IF(S203&lt;=0,"Size must be above 0",IF(IF(O203="Long",Q203&gt;=P203,Q203&lt;=P203),"Initial stop must be on the losing side of entry",IF(AND(T203&lt;&gt;"",N(T203)&lt;=0),"Point value must be above 0","OK"))))))</f>
        <v/>
      </c>
    </row>
    <row r="204" customFormat="false" ht="15" hidden="false" customHeight="false" outlineLevel="0" collapsed="false">
      <c r="M204" s="29"/>
      <c r="N204" s="15"/>
      <c r="O204" s="44"/>
      <c r="P204" s="16"/>
      <c r="Q204" s="16"/>
      <c r="R204" s="16"/>
      <c r="S204" s="25"/>
      <c r="T204" s="16"/>
      <c r="U204" s="26" t="str">
        <f aca="false">IF(X204&lt;&gt;"OK","",ABS(P204-Q204)*S204*IF(T204="",1,T204))</f>
        <v/>
      </c>
      <c r="V204" s="26" t="str">
        <f aca="false">IF(X204&lt;&gt;"OK","",(R204-P204)*IF(O204="Long",1,-1)*S204*IF(T204="",1,T204))</f>
        <v/>
      </c>
      <c r="W204" s="30" t="str">
        <f aca="false">IF(X204&lt;&gt;"OK","",V204/U204)</f>
        <v/>
      </c>
      <c r="X204" s="28" t="str">
        <f aca="false">IF(COUNTA(M204:T204)=0,"",IF(AND(O204&lt;&gt;"Long",O204&lt;&gt;"Short"),"Pick Long or Short",IF(COUNT(P204,Q204,R204,S204)&lt;4,"Add entry, initial stop, exit and size",IF(S204&lt;=0,"Size must be above 0",IF(IF(O204="Long",Q204&gt;=P204,Q204&lt;=P204),"Initial stop must be on the losing side of entry",IF(AND(T204&lt;&gt;"",N(T204)&lt;=0),"Point value must be above 0","OK"))))))</f>
        <v/>
      </c>
    </row>
    <row r="205" customFormat="false" ht="15" hidden="false" customHeight="false" outlineLevel="0" collapsed="false">
      <c r="M205" s="29"/>
      <c r="N205" s="15"/>
      <c r="O205" s="44"/>
      <c r="P205" s="16"/>
      <c r="Q205" s="16"/>
      <c r="R205" s="16"/>
      <c r="S205" s="25"/>
      <c r="T205" s="16"/>
      <c r="U205" s="26" t="str">
        <f aca="false">IF(X205&lt;&gt;"OK","",ABS(P205-Q205)*S205*IF(T205="",1,T205))</f>
        <v/>
      </c>
      <c r="V205" s="26" t="str">
        <f aca="false">IF(X205&lt;&gt;"OK","",(R205-P205)*IF(O205="Long",1,-1)*S205*IF(T205="",1,T205))</f>
        <v/>
      </c>
      <c r="W205" s="30" t="str">
        <f aca="false">IF(X205&lt;&gt;"OK","",V205/U205)</f>
        <v/>
      </c>
      <c r="X205" s="28" t="str">
        <f aca="false">IF(COUNTA(M205:T205)=0,"",IF(AND(O205&lt;&gt;"Long",O205&lt;&gt;"Short"),"Pick Long or Short",IF(COUNT(P205,Q205,R205,S205)&lt;4,"Add entry, initial stop, exit and size",IF(S205&lt;=0,"Size must be above 0",IF(IF(O205="Long",Q205&gt;=P205,Q205&lt;=P205),"Initial stop must be on the losing side of entry",IF(AND(T205&lt;&gt;"",N(T205)&lt;=0),"Point value must be above 0","OK"))))))</f>
        <v/>
      </c>
    </row>
    <row r="206" customFormat="false" ht="15" hidden="false" customHeight="false" outlineLevel="0" collapsed="false">
      <c r="M206" s="29"/>
      <c r="N206" s="15"/>
      <c r="O206" s="44"/>
      <c r="P206" s="16"/>
      <c r="Q206" s="16"/>
      <c r="R206" s="16"/>
      <c r="S206" s="25"/>
      <c r="T206" s="16"/>
      <c r="U206" s="26" t="str">
        <f aca="false">IF(X206&lt;&gt;"OK","",ABS(P206-Q206)*S206*IF(T206="",1,T206))</f>
        <v/>
      </c>
      <c r="V206" s="26" t="str">
        <f aca="false">IF(X206&lt;&gt;"OK","",(R206-P206)*IF(O206="Long",1,-1)*S206*IF(T206="",1,T206))</f>
        <v/>
      </c>
      <c r="W206" s="30" t="str">
        <f aca="false">IF(X206&lt;&gt;"OK","",V206/U206)</f>
        <v/>
      </c>
      <c r="X206" s="28" t="str">
        <f aca="false">IF(COUNTA(M206:T206)=0,"",IF(AND(O206&lt;&gt;"Long",O206&lt;&gt;"Short"),"Pick Long or Short",IF(COUNT(P206,Q206,R206,S206)&lt;4,"Add entry, initial stop, exit and size",IF(S206&lt;=0,"Size must be above 0",IF(IF(O206="Long",Q206&gt;=P206,Q206&lt;=P206),"Initial stop must be on the losing side of entry",IF(AND(T206&lt;&gt;"",N(T206)&lt;=0),"Point value must be above 0","OK"))))))</f>
        <v/>
      </c>
    </row>
    <row r="207" customFormat="false" ht="15" hidden="false" customHeight="false" outlineLevel="0" collapsed="false">
      <c r="M207" s="29"/>
      <c r="N207" s="15"/>
      <c r="O207" s="44"/>
      <c r="P207" s="16"/>
      <c r="Q207" s="16"/>
      <c r="R207" s="16"/>
      <c r="S207" s="25"/>
      <c r="T207" s="16"/>
      <c r="U207" s="26" t="str">
        <f aca="false">IF(X207&lt;&gt;"OK","",ABS(P207-Q207)*S207*IF(T207="",1,T207))</f>
        <v/>
      </c>
      <c r="V207" s="26" t="str">
        <f aca="false">IF(X207&lt;&gt;"OK","",(R207-P207)*IF(O207="Long",1,-1)*S207*IF(T207="",1,T207))</f>
        <v/>
      </c>
      <c r="W207" s="30" t="str">
        <f aca="false">IF(X207&lt;&gt;"OK","",V207/U207)</f>
        <v/>
      </c>
      <c r="X207" s="28" t="str">
        <f aca="false">IF(COUNTA(M207:T207)=0,"",IF(AND(O207&lt;&gt;"Long",O207&lt;&gt;"Short"),"Pick Long or Short",IF(COUNT(P207,Q207,R207,S207)&lt;4,"Add entry, initial stop, exit and size",IF(S207&lt;=0,"Size must be above 0",IF(IF(O207="Long",Q207&gt;=P207,Q207&lt;=P207),"Initial stop must be on the losing side of entry",IF(AND(T207&lt;&gt;"",N(T207)&lt;=0),"Point value must be above 0","OK"))))))</f>
        <v/>
      </c>
    </row>
    <row r="208" customFormat="false" ht="15" hidden="false" customHeight="false" outlineLevel="0" collapsed="false">
      <c r="M208" s="29"/>
      <c r="N208" s="15"/>
      <c r="O208" s="44"/>
      <c r="P208" s="16"/>
      <c r="Q208" s="16"/>
      <c r="R208" s="16"/>
      <c r="S208" s="25"/>
      <c r="T208" s="16"/>
      <c r="U208" s="26" t="str">
        <f aca="false">IF(X208&lt;&gt;"OK","",ABS(P208-Q208)*S208*IF(T208="",1,T208))</f>
        <v/>
      </c>
      <c r="V208" s="26" t="str">
        <f aca="false">IF(X208&lt;&gt;"OK","",(R208-P208)*IF(O208="Long",1,-1)*S208*IF(T208="",1,T208))</f>
        <v/>
      </c>
      <c r="W208" s="30" t="str">
        <f aca="false">IF(X208&lt;&gt;"OK","",V208/U208)</f>
        <v/>
      </c>
      <c r="X208" s="28" t="str">
        <f aca="false">IF(COUNTA(M208:T208)=0,"",IF(AND(O208&lt;&gt;"Long",O208&lt;&gt;"Short"),"Pick Long or Short",IF(COUNT(P208,Q208,R208,S208)&lt;4,"Add entry, initial stop, exit and size",IF(S208&lt;=0,"Size must be above 0",IF(IF(O208="Long",Q208&gt;=P208,Q208&lt;=P208),"Initial stop must be on the losing side of entry",IF(AND(T208&lt;&gt;"",N(T208)&lt;=0),"Point value must be above 0","OK"))))))</f>
        <v/>
      </c>
    </row>
  </sheetData>
  <conditionalFormatting sqref="E3:E5">
    <cfRule type="cellIs" priority="2" operator="equal" aboveAverage="0" equalAverage="0" bottom="0" percent="0" rank="0" text="" dxfId="0">
      <formula>"OVER"</formula>
    </cfRule>
    <cfRule type="cellIs" priority="3" operator="equal" aboveAverage="0" equalAverage="0" bottom="0" percent="0" rank="0" text="" dxfId="1">
      <formula>"OK"</formula>
    </cfRule>
  </conditionalFormatting>
  <conditionalFormatting sqref="K9:K58">
    <cfRule type="expression" priority="4" aboveAverage="0" equalAverage="0" bottom="0" percent="0" rank="0" text="" dxfId="0">
      <formula>AND(K9&lt;&gt;"",K9&lt;&gt;"OK")</formula>
    </cfRule>
  </conditionalFormatting>
  <conditionalFormatting sqref="X9:X208">
    <cfRule type="expression" priority="5" aboveAverage="0" equalAverage="0" bottom="0" percent="0" rank="0" text="" dxfId="0">
      <formula>AND(X9&lt;&gt;"",X9&lt;&gt;"OK")</formula>
    </cfRule>
  </conditionalFormatting>
  <dataValidations count="4">
    <dataValidation allowBlank="true" error="Size must be above 0." errorStyle="stop" operator="greaterThan" showDropDown="false" showErrorMessage="false" showInputMessage="false" sqref="F9:F58 S9:S208" type="decimal">
      <formula1>0</formula1>
      <formula2>0</formula2>
    </dataValidation>
    <dataValidation allowBlank="true" errorStyle="stop" operator="between" showDropDown="false" showErrorMessage="false" showInputMessage="false" sqref="B9:B58" type="list">
      <formula1>"Long,Short"</formula1>
      <formula2>0</formula2>
    </dataValidation>
    <dataValidation allowBlank="true" errorStyle="stop" operator="between" showDropDown="false" showErrorMessage="false" showInputMessage="false" sqref="C9:C58" type="list">
      <formula1>"Stock,Forex,Futures"</formula1>
      <formula2>0</formula2>
    </dataValidation>
    <dataValidation allowBlank="true" errorStyle="stop" operator="between" showDropDown="false" showErrorMessage="false" showInputMessage="false" sqref="O9:O208" type="list">
      <formula1>"Long,Short"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Q3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5" min="5" style="0" width="30"/>
    <col collapsed="false" customWidth="true" hidden="false" outlineLevel="0" max="7" min="6" style="0" width="13"/>
    <col collapsed="false" customWidth="true" hidden="false" outlineLevel="0" max="8" min="8" style="0" width="10"/>
    <col collapsed="false" customWidth="true" hidden="false" outlineLevel="0" max="9" min="9" style="0" width="9"/>
    <col collapsed="false" customWidth="true" hidden="false" outlineLevel="0" max="10" min="10" style="0" width="13"/>
    <col collapsed="false" customWidth="true" hidden="false" outlineLevel="0" max="11" min="11" style="0" width="11"/>
    <col collapsed="false" customWidth="true" hidden="false" outlineLevel="0" max="12" min="12" style="0" width="9"/>
    <col collapsed="false" customWidth="true" hidden="false" outlineLevel="0" max="13" min="13" style="0" width="13"/>
    <col collapsed="false" customWidth="true" hidden="false" outlineLevel="0" max="15" min="14" style="0" width="11"/>
    <col collapsed="false" customWidth="true" hidden="false" outlineLevel="0" max="16" min="16" style="0" width="28"/>
    <col collapsed="false" customWidth="true" hidden="false" outlineLevel="0" max="17" min="17" style="0" width="7"/>
  </cols>
  <sheetData>
    <row r="1" customFormat="false" ht="19.7" hidden="false" customHeight="false" outlineLevel="0" collapsed="false">
      <c r="A1" s="1" t="s">
        <v>243</v>
      </c>
    </row>
    <row r="3" customFormat="false" ht="15" hidden="false" customHeight="false" outlineLevel="0" collapsed="false">
      <c r="A3" s="3" t="s">
        <v>160</v>
      </c>
      <c r="B3" s="3" t="n">
        <f aca="false">COUNTIF(P8:P307,"OK")</f>
        <v>64</v>
      </c>
    </row>
    <row r="4" customFormat="false" ht="15" hidden="false" customHeight="false" outlineLevel="0" collapsed="false">
      <c r="A4" s="3" t="s">
        <v>152</v>
      </c>
      <c r="B4" s="3" t="str">
        <f aca="false">IF(SUMPRODUCT(--(LEN(P8:P307)&gt;0))=0,"Add your first day in row 8",IF(SUMPRODUCT(--(LEN(P8:P307)&gt;0))=B3,"OK: all "&amp;B3&amp;" rows are counted",SUMPRODUCT(--(LEN(P8:P307)&gt;0))-B3&amp;" row(s) need a fix (see column P); they are left out"))</f>
        <v>OK: all 64 rows are counted</v>
      </c>
    </row>
    <row r="5" customFormat="false" ht="15" hidden="false" customHeight="false" outlineLevel="0" collapsed="false">
      <c r="A5" s="3" t="s">
        <v>161</v>
      </c>
      <c r="B5" s="31" t="n">
        <f aca="false">SUMIFS(B8:B307,P8:P307,"OK")</f>
        <v>2055.15</v>
      </c>
    </row>
    <row r="6" customFormat="false" ht="15" hidden="false" customHeight="false" outlineLevel="0" collapsed="false">
      <c r="A6" s="2" t="s">
        <v>162</v>
      </c>
    </row>
    <row r="7" customFormat="false" ht="45" hidden="false" customHeight="true" outlineLevel="0" collapsed="false">
      <c r="A7" s="4" t="s">
        <v>163</v>
      </c>
      <c r="B7" s="4" t="s">
        <v>164</v>
      </c>
      <c r="C7" s="4" t="s">
        <v>165</v>
      </c>
      <c r="D7" s="4" t="s">
        <v>166</v>
      </c>
      <c r="E7" s="4" t="s">
        <v>149</v>
      </c>
      <c r="F7" s="24" t="s">
        <v>167</v>
      </c>
      <c r="G7" s="24" t="s">
        <v>168</v>
      </c>
      <c r="H7" s="24" t="s">
        <v>169</v>
      </c>
      <c r="I7" s="24" t="s">
        <v>170</v>
      </c>
      <c r="J7" s="24" t="s">
        <v>171</v>
      </c>
      <c r="K7" s="24" t="s">
        <v>172</v>
      </c>
      <c r="L7" s="24" t="s">
        <v>173</v>
      </c>
      <c r="M7" s="24" t="s">
        <v>59</v>
      </c>
      <c r="N7" s="24" t="s">
        <v>61</v>
      </c>
      <c r="O7" s="24" t="s">
        <v>174</v>
      </c>
      <c r="P7" s="24" t="s">
        <v>152</v>
      </c>
      <c r="Q7" s="24" t="s">
        <v>175</v>
      </c>
    </row>
    <row r="8" customFormat="false" ht="15" hidden="false" customHeight="false" outlineLevel="0" collapsed="false">
      <c r="A8" s="29" t="n">
        <v>46237</v>
      </c>
      <c r="B8" s="32" t="n">
        <v>480</v>
      </c>
      <c r="C8" s="32"/>
      <c r="D8" s="15" t="n">
        <v>1</v>
      </c>
      <c r="E8" s="15"/>
      <c r="F8" s="26" t="n">
        <f aca="false">IF(P8&lt;&gt;"OK","",N('Example Rules'!$B$5))</f>
        <v>30000</v>
      </c>
      <c r="G8" s="26" t="n">
        <f aca="false">IF(P8&lt;&gt;"OK","",F8+B8+N(C8))</f>
        <v>30480</v>
      </c>
      <c r="H8" s="27" t="n">
        <f aca="false">IF(OR(P8&lt;&gt;"OK",N(F8)&lt;=0),"",B8/F8)</f>
        <v>0.016</v>
      </c>
      <c r="I8" s="28" t="str">
        <f aca="false">IF(OR(H8="",N('Example Rules'!$B$7)=0),"",IF(H8&lt;=-'Example Rules'!$B$7,"STOP","OK"))</f>
        <v>OK</v>
      </c>
      <c r="J8" s="26" t="n">
        <f aca="false">IF(P8&lt;&gt;"OK","",SUMIFS(B$8:B8,A$8:A8,"&gt;"&amp;(A8-7),P$8:P8,"OK"))</f>
        <v>480</v>
      </c>
      <c r="K8" s="27" t="n">
        <f aca="false">IF(P8&lt;&gt;"OK","",IF(G8-J8-SUMIFS(C$8:C8,A$8:A8,"&gt;"&amp;(A8-7),P$8:P8,"OK")&lt;=0,"",J8/(G8-J8-SUMIFS(C$8:C8,A$8:A8,"&gt;"&amp;(A8-7),P$8:P8,"OK"))))</f>
        <v>0.016</v>
      </c>
      <c r="L8" s="28" t="str">
        <f aca="false">IF(OR(P8&lt;&gt;"OK",K8="",N('Example Rules'!$B$8)=0),"",IF(K8&lt;=-'Example Rules'!$B$8,"STOP","OK"))</f>
        <v>OK</v>
      </c>
      <c r="M8" s="26" t="n">
        <f aca="false">IF(P8&lt;&gt;"OK","",MAX(N('Example Rules'!$B$5)+N(C8),G8))</f>
        <v>30480</v>
      </c>
      <c r="N8" s="27" t="n">
        <f aca="false">IF(P8&lt;&gt;"OK","",IF(N(M8)&lt;=0,"",MAX(0,1-G8/M8)))</f>
        <v>0</v>
      </c>
      <c r="O8" s="33" t="n">
        <f aca="false">IF(P8&lt;&gt;"OK","",IF(OR(N('Example Rules'!$B$11)=0,N(N8)&lt;'Example Rules'!$B$11),1,IF(OR('Example Rules'!$B$12="",N('Example Rules'!$B$12)&lt;0,N('Example Rules'!$B$12)&gt;1),1,'Example Rules'!$B$12)))</f>
        <v>1</v>
      </c>
      <c r="P8" s="28" t="str">
        <f aca="false">IF(COUNTA(A8:E8)=0,"",IF(NOT(ISNUMBER(A8)),"Add a date",IF(NOT(ISNUMBER(B8)),"Add P/L (0 if flat)",IF(AND(C8&lt;&gt;"",NOT(ISNUMBER(C8))),"Deposit must be a number",IF(N('Example Rules'!$B$5)&lt;=0,"Set account size on Rules","OK")))))</f>
        <v>OK</v>
      </c>
      <c r="Q8" s="28" t="n">
        <f aca="false">IF(P8&lt;&gt;"OK","",COUNTIF(P$8:P8,"OK"))</f>
        <v>1</v>
      </c>
    </row>
    <row r="9" customFormat="false" ht="15" hidden="false" customHeight="false" outlineLevel="0" collapsed="false">
      <c r="A9" s="29" t="n">
        <v>46238</v>
      </c>
      <c r="B9" s="32" t="n">
        <v>-304.8</v>
      </c>
      <c r="C9" s="32"/>
      <c r="D9" s="15" t="n">
        <v>1</v>
      </c>
      <c r="E9" s="15"/>
      <c r="F9" s="26" t="n">
        <f aca="false">IF(P9&lt;&gt;"OK","",IF(COUNT(G$8:G8)=0,N('Example Rules'!$B$5),INDEX(G$8:G8,MATCH(9.99E+307,G$8:G8))))</f>
        <v>30480</v>
      </c>
      <c r="G9" s="26" t="n">
        <f aca="false">IF(P9&lt;&gt;"OK","",F9+B9+N(C9))</f>
        <v>30175.2</v>
      </c>
      <c r="H9" s="27" t="n">
        <f aca="false">IF(OR(P9&lt;&gt;"OK",N(F9)&lt;=0),"",B9/F9)</f>
        <v>-0.01</v>
      </c>
      <c r="I9" s="28" t="str">
        <f aca="false">IF(OR(H9="",N('Example Rules'!$B$7)=0),"",IF(H9&lt;=-'Example Rules'!$B$7,"STOP","OK"))</f>
        <v>OK</v>
      </c>
      <c r="J9" s="26" t="n">
        <f aca="false">IF(P9&lt;&gt;"OK","",SUMIFS(B$8:B9,A$8:A9,"&gt;"&amp;(A9-7),P$8:P9,"OK"))</f>
        <v>175.2</v>
      </c>
      <c r="K9" s="27" t="n">
        <f aca="false">IF(P9&lt;&gt;"OK","",IF(G9-J9-SUMIFS(C$8:C9,A$8:A9,"&gt;"&amp;(A9-7),P$8:P9,"OK")&lt;=0,"",J9/(G9-J9-SUMIFS(C$8:C9,A$8:A9,"&gt;"&amp;(A9-7),P$8:P9,"OK"))))</f>
        <v>0.00584</v>
      </c>
      <c r="L9" s="28" t="str">
        <f aca="false">IF(OR(P9&lt;&gt;"OK",K9="",N('Example Rules'!$B$8)=0),"",IF(K9&lt;=-'Example Rules'!$B$8,"STOP","OK"))</f>
        <v>OK</v>
      </c>
      <c r="M9" s="26" t="n">
        <f aca="false">IF(P9&lt;&gt;"OK","",MAX(IF(COUNT(M$8:M8)=0,N('Example Rules'!$B$5),INDEX(M$8:M8,MATCH(9.99E+307,M$8:M8)))+N(C9),G9))</f>
        <v>30480</v>
      </c>
      <c r="N9" s="27" t="n">
        <f aca="false">IF(P9&lt;&gt;"OK","",IF(N(M9)&lt;=0,"",MAX(0,1-G9/M9)))</f>
        <v>0.01</v>
      </c>
      <c r="O9" s="33" t="n">
        <f aca="false">IF(P9&lt;&gt;"OK","",IF(OR(N('Example Rules'!$B$11)=0,N(N9)&lt;'Example Rules'!$B$11),1,IF(OR('Example Rules'!$B$12="",N('Example Rules'!$B$12)&lt;0,N('Example Rules'!$B$12)&gt;1),1,'Example Rules'!$B$12)))</f>
        <v>1</v>
      </c>
      <c r="P9" s="28" t="str">
        <f aca="false">IF(COUNTA(A9:E9)=0,"",IF(NOT(ISNUMBER(A9)),"Add a date",IF(NOT(ISNUMBER(B9)),"Add P/L (0 if flat)",IF(AND(C9&lt;&gt;"",NOT(ISNUMBER(C9))),"Deposit must be a number",IF(N('Example Rules'!$B$5)&lt;=0,"Set account size on Rules",IF(A9&lt;=MAX(A$8:A8),"Date must be after the rows above","OK"))))))</f>
        <v>OK</v>
      </c>
      <c r="Q9" s="28" t="n">
        <f aca="false">IF(P9&lt;&gt;"OK","",COUNTIF(P$8:P9,"OK"))</f>
        <v>2</v>
      </c>
    </row>
    <row r="10" customFormat="false" ht="15" hidden="false" customHeight="false" outlineLevel="0" collapsed="false">
      <c r="A10" s="29" t="n">
        <v>46239</v>
      </c>
      <c r="B10" s="32" t="n">
        <v>271.58</v>
      </c>
      <c r="C10" s="32"/>
      <c r="D10" s="15" t="n">
        <v>2</v>
      </c>
      <c r="E10" s="15"/>
      <c r="F10" s="26" t="n">
        <f aca="false">IF(P10&lt;&gt;"OK","",IF(COUNT(G$8:G9)=0,N('Example Rules'!$B$5),INDEX(G$8:G9,MATCH(9.99E+307,G$8:G9))))</f>
        <v>30175.2</v>
      </c>
      <c r="G10" s="26" t="n">
        <f aca="false">IF(P10&lt;&gt;"OK","",F10+B10+N(C10))</f>
        <v>30446.78</v>
      </c>
      <c r="H10" s="27" t="n">
        <f aca="false">IF(OR(P10&lt;&gt;"OK",N(F10)&lt;=0),"",B10/F10)</f>
        <v>0.00900010604735014</v>
      </c>
      <c r="I10" s="28" t="str">
        <f aca="false">IF(OR(H10="",N('Example Rules'!$B$7)=0),"",IF(H10&lt;=-'Example Rules'!$B$7,"STOP","OK"))</f>
        <v>OK</v>
      </c>
      <c r="J10" s="26" t="n">
        <f aca="false">IF(P10&lt;&gt;"OK","",SUMIFS(B$8:B10,A$8:A10,"&gt;"&amp;(A10-7),P$8:P10,"OK"))</f>
        <v>446.78</v>
      </c>
      <c r="K10" s="27" t="n">
        <f aca="false">IF(P10&lt;&gt;"OK","",IF(G10-J10-SUMIFS(C$8:C10,A$8:A10,"&gt;"&amp;(A10-7),P$8:P10,"OK")&lt;=0,"",J10/(G10-J10-SUMIFS(C$8:C10,A$8:A10,"&gt;"&amp;(A10-7),P$8:P10,"OK"))))</f>
        <v>0.0148926666666667</v>
      </c>
      <c r="L10" s="28" t="str">
        <f aca="false">IF(OR(P10&lt;&gt;"OK",K10="",N('Example Rules'!$B$8)=0),"",IF(K10&lt;=-'Example Rules'!$B$8,"STOP","OK"))</f>
        <v>OK</v>
      </c>
      <c r="M10" s="26" t="n">
        <f aca="false">IF(P10&lt;&gt;"OK","",MAX(IF(COUNT(M$8:M9)=0,N('Example Rules'!$B$5),INDEX(M$8:M9,MATCH(9.99E+307,M$8:M9)))+N(C10),G10))</f>
        <v>30480</v>
      </c>
      <c r="N10" s="27" t="n">
        <f aca="false">IF(P10&lt;&gt;"OK","",IF(N(M10)&lt;=0,"",MAX(0,1-G10/M10)))</f>
        <v>0.00108989501312329</v>
      </c>
      <c r="O10" s="33" t="n">
        <f aca="false">IF(P10&lt;&gt;"OK","",IF(OR(N('Example Rules'!$B$11)=0,N(N10)&lt;'Example Rules'!$B$11),1,IF(OR('Example Rules'!$B$12="",N('Example Rules'!$B$12)&lt;0,N('Example Rules'!$B$12)&gt;1),1,'Example Rules'!$B$12)))</f>
        <v>1</v>
      </c>
      <c r="P10" s="28" t="str">
        <f aca="false">IF(COUNTA(A10:E10)=0,"",IF(NOT(ISNUMBER(A10)),"Add a date",IF(NOT(ISNUMBER(B10)),"Add P/L (0 if flat)",IF(AND(C10&lt;&gt;"",NOT(ISNUMBER(C10))),"Deposit must be a number",IF(N('Example Rules'!$B$5)&lt;=0,"Set account size on Rules",IF(A10&lt;=MAX(A$8:A9),"Date must be after the rows above","OK"))))))</f>
        <v>OK</v>
      </c>
      <c r="Q10" s="28" t="n">
        <f aca="false">IF(P10&lt;&gt;"OK","",COUNTIF(P$8:P10,"OK"))</f>
        <v>3</v>
      </c>
    </row>
    <row r="11" customFormat="false" ht="15" hidden="false" customHeight="false" outlineLevel="0" collapsed="false">
      <c r="A11" s="29" t="n">
        <v>46240</v>
      </c>
      <c r="B11" s="32" t="n">
        <v>608.94</v>
      </c>
      <c r="C11" s="32"/>
      <c r="D11" s="15" t="n">
        <v>2</v>
      </c>
      <c r="E11" s="15"/>
      <c r="F11" s="26" t="n">
        <f aca="false">IF(P11&lt;&gt;"OK","",IF(COUNT(G$8:G10)=0,N('Example Rules'!$B$5),INDEX(G$8:G10,MATCH(9.99E+307,G$8:G10))))</f>
        <v>30446.78</v>
      </c>
      <c r="G11" s="26" t="n">
        <f aca="false">IF(P11&lt;&gt;"OK","",F11+B11+N(C11))</f>
        <v>31055.72</v>
      </c>
      <c r="H11" s="27" t="n">
        <f aca="false">IF(OR(P11&lt;&gt;"OK",N(F11)&lt;=0),"",B11/F11)</f>
        <v>0.020000144514461</v>
      </c>
      <c r="I11" s="28" t="str">
        <f aca="false">IF(OR(H11="",N('Example Rules'!$B$7)=0),"",IF(H11&lt;=-'Example Rules'!$B$7,"STOP","OK"))</f>
        <v>OK</v>
      </c>
      <c r="J11" s="26" t="n">
        <f aca="false">IF(P11&lt;&gt;"OK","",SUMIFS(B$8:B11,A$8:A11,"&gt;"&amp;(A11-7),P$8:P11,"OK"))</f>
        <v>1055.72</v>
      </c>
      <c r="K11" s="27" t="n">
        <f aca="false">IF(P11&lt;&gt;"OK","",IF(G11-J11-SUMIFS(C$8:C11,A$8:A11,"&gt;"&amp;(A11-7),P$8:P11,"OK")&lt;=0,"",J11/(G11-J11-SUMIFS(C$8:C11,A$8:A11,"&gt;"&amp;(A11-7),P$8:P11,"OK"))))</f>
        <v>0.0351906666666667</v>
      </c>
      <c r="L11" s="28" t="str">
        <f aca="false">IF(OR(P11&lt;&gt;"OK",K11="",N('Example Rules'!$B$8)=0),"",IF(K11&lt;=-'Example Rules'!$B$8,"STOP","OK"))</f>
        <v>OK</v>
      </c>
      <c r="M11" s="26" t="n">
        <f aca="false">IF(P11&lt;&gt;"OK","",MAX(IF(COUNT(M$8:M10)=0,N('Example Rules'!$B$5),INDEX(M$8:M10,MATCH(9.99E+307,M$8:M10)))+N(C11),G11))</f>
        <v>31055.72</v>
      </c>
      <c r="N11" s="27" t="n">
        <f aca="false">IF(P11&lt;&gt;"OK","",IF(N(M11)&lt;=0,"",MAX(0,1-G11/M11)))</f>
        <v>0</v>
      </c>
      <c r="O11" s="33" t="n">
        <f aca="false">IF(P11&lt;&gt;"OK","",IF(OR(N('Example Rules'!$B$11)=0,N(N11)&lt;'Example Rules'!$B$11),1,IF(OR('Example Rules'!$B$12="",N('Example Rules'!$B$12)&lt;0,N('Example Rules'!$B$12)&gt;1),1,'Example Rules'!$B$12)))</f>
        <v>1</v>
      </c>
      <c r="P11" s="28" t="str">
        <f aca="false">IF(COUNTA(A11:E11)=0,"",IF(NOT(ISNUMBER(A11)),"Add a date",IF(NOT(ISNUMBER(B11)),"Add P/L (0 if flat)",IF(AND(C11&lt;&gt;"",NOT(ISNUMBER(C11))),"Deposit must be a number",IF(N('Example Rules'!$B$5)&lt;=0,"Set account size on Rules",IF(A11&lt;=MAX(A$8:A10),"Date must be after the rows above","OK"))))))</f>
        <v>OK</v>
      </c>
      <c r="Q11" s="28" t="n">
        <f aca="false">IF(P11&lt;&gt;"OK","",COUNTIF(P$8:P11,"OK"))</f>
        <v>4</v>
      </c>
    </row>
    <row r="12" customFormat="false" ht="15" hidden="false" customHeight="false" outlineLevel="0" collapsed="false">
      <c r="A12" s="29" t="n">
        <v>46241</v>
      </c>
      <c r="B12" s="32" t="n">
        <v>-186.33</v>
      </c>
      <c r="C12" s="32"/>
      <c r="D12" s="15" t="n">
        <v>3</v>
      </c>
      <c r="E12" s="15"/>
      <c r="F12" s="26" t="n">
        <f aca="false">IF(P12&lt;&gt;"OK","",IF(COUNT(G$8:G11)=0,N('Example Rules'!$B$5),INDEX(G$8:G11,MATCH(9.99E+307,G$8:G11))))</f>
        <v>31055.72</v>
      </c>
      <c r="G12" s="26" t="n">
        <f aca="false">IF(P12&lt;&gt;"OK","",F12+B12+N(C12))</f>
        <v>30869.39</v>
      </c>
      <c r="H12" s="27" t="n">
        <f aca="false">IF(OR(P12&lt;&gt;"OK",N(F12)&lt;=0),"",B12/F12)</f>
        <v>-0.00599986089519097</v>
      </c>
      <c r="I12" s="28" t="str">
        <f aca="false">IF(OR(H12="",N('Example Rules'!$B$7)=0),"",IF(H12&lt;=-'Example Rules'!$B$7,"STOP","OK"))</f>
        <v>OK</v>
      </c>
      <c r="J12" s="26" t="n">
        <f aca="false">IF(P12&lt;&gt;"OK","",SUMIFS(B$8:B12,A$8:A12,"&gt;"&amp;(A12-7),P$8:P12,"OK"))</f>
        <v>869.39</v>
      </c>
      <c r="K12" s="27" t="n">
        <f aca="false">IF(P12&lt;&gt;"OK","",IF(G12-J12-SUMIFS(C$8:C12,A$8:A12,"&gt;"&amp;(A12-7),P$8:P12,"OK")&lt;=0,"",J12/(G12-J12-SUMIFS(C$8:C12,A$8:A12,"&gt;"&amp;(A12-7),P$8:P12,"OK"))))</f>
        <v>0.0289796666666667</v>
      </c>
      <c r="L12" s="28" t="str">
        <f aca="false">IF(OR(P12&lt;&gt;"OK",K12="",N('Example Rules'!$B$8)=0),"",IF(K12&lt;=-'Example Rules'!$B$8,"STOP","OK"))</f>
        <v>OK</v>
      </c>
      <c r="M12" s="26" t="n">
        <f aca="false">IF(P12&lt;&gt;"OK","",MAX(IF(COUNT(M$8:M11)=0,N('Example Rules'!$B$5),INDEX(M$8:M11,MATCH(9.99E+307,M$8:M11)))+N(C12),G12))</f>
        <v>31055.72</v>
      </c>
      <c r="N12" s="27" t="n">
        <f aca="false">IF(P12&lt;&gt;"OK","",IF(N(M12)&lt;=0,"",MAX(0,1-G12/M12)))</f>
        <v>0.005999860895191</v>
      </c>
      <c r="O12" s="33" t="n">
        <f aca="false">IF(P12&lt;&gt;"OK","",IF(OR(N('Example Rules'!$B$11)=0,N(N12)&lt;'Example Rules'!$B$11),1,IF(OR('Example Rules'!$B$12="",N('Example Rules'!$B$12)&lt;0,N('Example Rules'!$B$12)&gt;1),1,'Example Rules'!$B$12)))</f>
        <v>1</v>
      </c>
      <c r="P12" s="28" t="str">
        <f aca="false">IF(COUNTA(A12:E12)=0,"",IF(NOT(ISNUMBER(A12)),"Add a date",IF(NOT(ISNUMBER(B12)),"Add P/L (0 if flat)",IF(AND(C12&lt;&gt;"",NOT(ISNUMBER(C12))),"Deposit must be a number",IF(N('Example Rules'!$B$5)&lt;=0,"Set account size on Rules",IF(A12&lt;=MAX(A$8:A11),"Date must be after the rows above","OK"))))))</f>
        <v>OK</v>
      </c>
      <c r="Q12" s="28" t="n">
        <f aca="false">IF(P12&lt;&gt;"OK","",COUNTIF(P$8:P12,"OK"))</f>
        <v>5</v>
      </c>
    </row>
    <row r="13" customFormat="false" ht="15" hidden="false" customHeight="false" outlineLevel="0" collapsed="false">
      <c r="A13" s="29" t="n">
        <v>46244</v>
      </c>
      <c r="B13" s="32" t="n">
        <v>-185.22</v>
      </c>
      <c r="C13" s="32"/>
      <c r="D13" s="15" t="n">
        <v>1</v>
      </c>
      <c r="E13" s="15"/>
      <c r="F13" s="26" t="n">
        <f aca="false">IF(P13&lt;&gt;"OK","",IF(COUNT(G$8:G12)=0,N('Example Rules'!$B$5),INDEX(G$8:G12,MATCH(9.99E+307,G$8:G12))))</f>
        <v>30869.39</v>
      </c>
      <c r="G13" s="26" t="n">
        <f aca="false">IF(P13&lt;&gt;"OK","",F13+B13+N(C13))</f>
        <v>30684.17</v>
      </c>
      <c r="H13" s="27" t="n">
        <f aca="false">IF(OR(P13&lt;&gt;"OK",N(F13)&lt;=0),"",B13/F13)</f>
        <v>-0.00600011856405326</v>
      </c>
      <c r="I13" s="28" t="str">
        <f aca="false">IF(OR(H13="",N('Example Rules'!$B$7)=0),"",IF(H13&lt;=-'Example Rules'!$B$7,"STOP","OK"))</f>
        <v>OK</v>
      </c>
      <c r="J13" s="26" t="n">
        <f aca="false">IF(P13&lt;&gt;"OK","",SUMIFS(B$8:B13,A$8:A13,"&gt;"&amp;(A13-7),P$8:P13,"OK"))</f>
        <v>204.17</v>
      </c>
      <c r="K13" s="27" t="n">
        <f aca="false">IF(P13&lt;&gt;"OK","",IF(G13-J13-SUMIFS(C$8:C13,A$8:A13,"&gt;"&amp;(A13-7),P$8:P13,"OK")&lt;=0,"",J13/(G13-J13-SUMIFS(C$8:C13,A$8:A13,"&gt;"&amp;(A13-7),P$8:P13,"OK"))))</f>
        <v>0.00669849081364829</v>
      </c>
      <c r="L13" s="28" t="str">
        <f aca="false">IF(OR(P13&lt;&gt;"OK",K13="",N('Example Rules'!$B$8)=0),"",IF(K13&lt;=-'Example Rules'!$B$8,"STOP","OK"))</f>
        <v>OK</v>
      </c>
      <c r="M13" s="26" t="n">
        <f aca="false">IF(P13&lt;&gt;"OK","",MAX(IF(COUNT(M$8:M12)=0,N('Example Rules'!$B$5),INDEX(M$8:M12,MATCH(9.99E+307,M$8:M12)))+N(C13),G13))</f>
        <v>31055.72</v>
      </c>
      <c r="N13" s="27" t="n">
        <f aca="false">IF(P13&lt;&gt;"OK","",IF(N(M13)&lt;=0,"",MAX(0,1-G13/M13)))</f>
        <v>0.0119639795825054</v>
      </c>
      <c r="O13" s="33" t="n">
        <f aca="false">IF(P13&lt;&gt;"OK","",IF(OR(N('Example Rules'!$B$11)=0,N(N13)&lt;'Example Rules'!$B$11),1,IF(OR('Example Rules'!$B$12="",N('Example Rules'!$B$12)&lt;0,N('Example Rules'!$B$12)&gt;1),1,'Example Rules'!$B$12)))</f>
        <v>1</v>
      </c>
      <c r="P13" s="28" t="str">
        <f aca="false">IF(COUNTA(A13:E13)=0,"",IF(NOT(ISNUMBER(A13)),"Add a date",IF(NOT(ISNUMBER(B13)),"Add P/L (0 if flat)",IF(AND(C13&lt;&gt;"",NOT(ISNUMBER(C13))),"Deposit must be a number",IF(N('Example Rules'!$B$5)&lt;=0,"Set account size on Rules",IF(A13&lt;=MAX(A$8:A12),"Date must be after the rows above","OK"))))))</f>
        <v>OK</v>
      </c>
      <c r="Q13" s="28" t="n">
        <f aca="false">IF(P13&lt;&gt;"OK","",COUNTIF(P$8:P13,"OK"))</f>
        <v>6</v>
      </c>
    </row>
    <row r="14" customFormat="false" ht="15" hidden="false" customHeight="false" outlineLevel="0" collapsed="false">
      <c r="A14" s="29" t="n">
        <v>46245</v>
      </c>
      <c r="B14" s="32" t="n">
        <v>-306.84</v>
      </c>
      <c r="C14" s="32"/>
      <c r="D14" s="15" t="n">
        <v>2</v>
      </c>
      <c r="E14" s="15"/>
      <c r="F14" s="26" t="n">
        <f aca="false">IF(P14&lt;&gt;"OK","",IF(COUNT(G$8:G13)=0,N('Example Rules'!$B$5),INDEX(G$8:G13,MATCH(9.99E+307,G$8:G13))))</f>
        <v>30684.17</v>
      </c>
      <c r="G14" s="26" t="n">
        <f aca="false">IF(P14&lt;&gt;"OK","",F14+B14+N(C14))</f>
        <v>30377.33</v>
      </c>
      <c r="H14" s="27" t="n">
        <f aca="false">IF(OR(P14&lt;&gt;"OK",N(F14)&lt;=0),"",B14/F14)</f>
        <v>-0.00999994459683935</v>
      </c>
      <c r="I14" s="28" t="str">
        <f aca="false">IF(OR(H14="",N('Example Rules'!$B$7)=0),"",IF(H14&lt;=-'Example Rules'!$B$7,"STOP","OK"))</f>
        <v>OK</v>
      </c>
      <c r="J14" s="26" t="n">
        <f aca="false">IF(P14&lt;&gt;"OK","",SUMIFS(B$8:B14,A$8:A14,"&gt;"&amp;(A14-7),P$8:P14,"OK"))</f>
        <v>202.13</v>
      </c>
      <c r="K14" s="27" t="n">
        <f aca="false">IF(P14&lt;&gt;"OK","",IF(G14-J14-SUMIFS(C$8:C14,A$8:A14,"&gt;"&amp;(A14-7),P$8:P14,"OK")&lt;=0,"",J14/(G14-J14-SUMIFS(C$8:C14,A$8:A14,"&gt;"&amp;(A14-7),P$8:P14,"OK"))))</f>
        <v>0.00669854715130306</v>
      </c>
      <c r="L14" s="28" t="str">
        <f aca="false">IF(OR(P14&lt;&gt;"OK",K14="",N('Example Rules'!$B$8)=0),"",IF(K14&lt;=-'Example Rules'!$B$8,"STOP","OK"))</f>
        <v>OK</v>
      </c>
      <c r="M14" s="26" t="n">
        <f aca="false">IF(P14&lt;&gt;"OK","",MAX(IF(COUNT(M$8:M13)=0,N('Example Rules'!$B$5),INDEX(M$8:M13,MATCH(9.99E+307,M$8:M13)))+N(C14),G14))</f>
        <v>31055.72</v>
      </c>
      <c r="N14" s="27" t="n">
        <f aca="false">IF(P14&lt;&gt;"OK","",IF(N(M14)&lt;=0,"",MAX(0,1-G14/M14)))</f>
        <v>0.0218442850463619</v>
      </c>
      <c r="O14" s="33" t="n">
        <f aca="false">IF(P14&lt;&gt;"OK","",IF(OR(N('Example Rules'!$B$11)=0,N(N14)&lt;'Example Rules'!$B$11),1,IF(OR('Example Rules'!$B$12="",N('Example Rules'!$B$12)&lt;0,N('Example Rules'!$B$12)&gt;1),1,'Example Rules'!$B$12)))</f>
        <v>1</v>
      </c>
      <c r="P14" s="28" t="str">
        <f aca="false">IF(COUNTA(A14:E14)=0,"",IF(NOT(ISNUMBER(A14)),"Add a date",IF(NOT(ISNUMBER(B14)),"Add P/L (0 if flat)",IF(AND(C14&lt;&gt;"",NOT(ISNUMBER(C14))),"Deposit must be a number",IF(N('Example Rules'!$B$5)&lt;=0,"Set account size on Rules",IF(A14&lt;=MAX(A$8:A13),"Date must be after the rows above","OK"))))))</f>
        <v>OK</v>
      </c>
      <c r="Q14" s="28" t="n">
        <f aca="false">IF(P14&lt;&gt;"OK","",COUNTIF(P$8:P14,"OK"))</f>
        <v>7</v>
      </c>
    </row>
    <row r="15" customFormat="false" ht="15" hidden="false" customHeight="false" outlineLevel="0" collapsed="false">
      <c r="A15" s="29" t="n">
        <v>46246</v>
      </c>
      <c r="B15" s="32" t="n">
        <v>607.55</v>
      </c>
      <c r="C15" s="32"/>
      <c r="D15" s="15" t="n">
        <v>1</v>
      </c>
      <c r="E15" s="15"/>
      <c r="F15" s="26" t="n">
        <f aca="false">IF(P15&lt;&gt;"OK","",IF(COUNT(G$8:G14)=0,N('Example Rules'!$B$5),INDEX(G$8:G14,MATCH(9.99E+307,G$8:G14))))</f>
        <v>30377.33</v>
      </c>
      <c r="G15" s="26" t="n">
        <f aca="false">IF(P15&lt;&gt;"OK","",F15+B15+N(C15))</f>
        <v>30984.88</v>
      </c>
      <c r="H15" s="27" t="n">
        <f aca="false">IF(OR(P15&lt;&gt;"OK",N(F15)&lt;=0),"",B15/F15)</f>
        <v>0.0200001119255708</v>
      </c>
      <c r="I15" s="28" t="str">
        <f aca="false">IF(OR(H15="",N('Example Rules'!$B$7)=0),"",IF(H15&lt;=-'Example Rules'!$B$7,"STOP","OK"))</f>
        <v>OK</v>
      </c>
      <c r="J15" s="26" t="n">
        <f aca="false">IF(P15&lt;&gt;"OK","",SUMIFS(B$8:B15,A$8:A15,"&gt;"&amp;(A15-7),P$8:P15,"OK"))</f>
        <v>538.1</v>
      </c>
      <c r="K15" s="27" t="n">
        <f aca="false">IF(P15&lt;&gt;"OK","",IF(G15-J15-SUMIFS(C$8:C15,A$8:A15,"&gt;"&amp;(A15-7),P$8:P15,"OK")&lt;=0,"",J15/(G15-J15-SUMIFS(C$8:C15,A$8:A15,"&gt;"&amp;(A15-7),P$8:P15,"OK"))))</f>
        <v>0.0176734616928293</v>
      </c>
      <c r="L15" s="28" t="str">
        <f aca="false">IF(OR(P15&lt;&gt;"OK",K15="",N('Example Rules'!$B$8)=0),"",IF(K15&lt;=-'Example Rules'!$B$8,"STOP","OK"))</f>
        <v>OK</v>
      </c>
      <c r="M15" s="26" t="n">
        <f aca="false">IF(P15&lt;&gt;"OK","",MAX(IF(COUNT(M$8:M14)=0,N('Example Rules'!$B$5),INDEX(M$8:M14,MATCH(9.99E+307,M$8:M14)))+N(C15),G15))</f>
        <v>31055.72</v>
      </c>
      <c r="N15" s="27" t="n">
        <f aca="false">IF(P15&lt;&gt;"OK","",IF(N(M15)&lt;=0,"",MAX(0,1-G15/M15)))</f>
        <v>0.0022810612666524</v>
      </c>
      <c r="O15" s="33" t="n">
        <f aca="false">IF(P15&lt;&gt;"OK","",IF(OR(N('Example Rules'!$B$11)=0,N(N15)&lt;'Example Rules'!$B$11),1,IF(OR('Example Rules'!$B$12="",N('Example Rules'!$B$12)&lt;0,N('Example Rules'!$B$12)&gt;1),1,'Example Rules'!$B$12)))</f>
        <v>1</v>
      </c>
      <c r="P15" s="28" t="str">
        <f aca="false">IF(COUNTA(A15:E15)=0,"",IF(NOT(ISNUMBER(A15)),"Add a date",IF(NOT(ISNUMBER(B15)),"Add P/L (0 if flat)",IF(AND(C15&lt;&gt;"",NOT(ISNUMBER(C15))),"Deposit must be a number",IF(N('Example Rules'!$B$5)&lt;=0,"Set account size on Rules",IF(A15&lt;=MAX(A$8:A14),"Date must be after the rows above","OK"))))))</f>
        <v>OK</v>
      </c>
      <c r="Q15" s="28" t="n">
        <f aca="false">IF(P15&lt;&gt;"OK","",COUNTIF(P$8:P15,"OK"))</f>
        <v>8</v>
      </c>
    </row>
    <row r="16" customFormat="false" ht="15" hidden="false" customHeight="false" outlineLevel="0" collapsed="false">
      <c r="A16" s="29" t="n">
        <v>46247</v>
      </c>
      <c r="B16" s="32" t="n">
        <v>-309.85</v>
      </c>
      <c r="C16" s="32"/>
      <c r="D16" s="15" t="n">
        <v>1</v>
      </c>
      <c r="E16" s="15"/>
      <c r="F16" s="26" t="n">
        <f aca="false">IF(P16&lt;&gt;"OK","",IF(COUNT(G$8:G15)=0,N('Example Rules'!$B$5),INDEX(G$8:G15,MATCH(9.99E+307,G$8:G15))))</f>
        <v>30984.88</v>
      </c>
      <c r="G16" s="26" t="n">
        <f aca="false">IF(P16&lt;&gt;"OK","",F16+B16+N(C16))</f>
        <v>30675.03</v>
      </c>
      <c r="H16" s="27" t="n">
        <f aca="false">IF(OR(P16&lt;&gt;"OK",N(F16)&lt;=0),"",B16/F16)</f>
        <v>-0.010000038728567</v>
      </c>
      <c r="I16" s="28" t="str">
        <f aca="false">IF(OR(H16="",N('Example Rules'!$B$7)=0),"",IF(H16&lt;=-'Example Rules'!$B$7,"STOP","OK"))</f>
        <v>OK</v>
      </c>
      <c r="J16" s="26" t="n">
        <f aca="false">IF(P16&lt;&gt;"OK","",SUMIFS(B$8:B16,A$8:A16,"&gt;"&amp;(A16-7),P$8:P16,"OK"))</f>
        <v>-380.69</v>
      </c>
      <c r="K16" s="27" t="n">
        <f aca="false">IF(P16&lt;&gt;"OK","",IF(G16-J16-SUMIFS(C$8:C16,A$8:A16,"&gt;"&amp;(A16-7),P$8:P16,"OK")&lt;=0,"",J16/(G16-J16-SUMIFS(C$8:C16,A$8:A16,"&gt;"&amp;(A16-7),P$8:P16,"OK"))))</f>
        <v>-0.0122582892942105</v>
      </c>
      <c r="L16" s="28" t="str">
        <f aca="false">IF(OR(P16&lt;&gt;"OK",K16="",N('Example Rules'!$B$8)=0),"",IF(K16&lt;=-'Example Rules'!$B$8,"STOP","OK"))</f>
        <v>OK</v>
      </c>
      <c r="M16" s="26" t="n">
        <f aca="false">IF(P16&lt;&gt;"OK","",MAX(IF(COUNT(M$8:M15)=0,N('Example Rules'!$B$5),INDEX(M$8:M15,MATCH(9.99E+307,M$8:M15)))+N(C16),G16))</f>
        <v>31055.72</v>
      </c>
      <c r="N16" s="27" t="n">
        <f aca="false">IF(P16&lt;&gt;"OK","",IF(N(M16)&lt;=0,"",MAX(0,1-G16/M16)))</f>
        <v>0.0122582892942106</v>
      </c>
      <c r="O16" s="33" t="n">
        <f aca="false">IF(P16&lt;&gt;"OK","",IF(OR(N('Example Rules'!$B$11)=0,N(N16)&lt;'Example Rules'!$B$11),1,IF(OR('Example Rules'!$B$12="",N('Example Rules'!$B$12)&lt;0,N('Example Rules'!$B$12)&gt;1),1,'Example Rules'!$B$12)))</f>
        <v>1</v>
      </c>
      <c r="P16" s="28" t="str">
        <f aca="false">IF(COUNTA(A16:E16)=0,"",IF(NOT(ISNUMBER(A16)),"Add a date",IF(NOT(ISNUMBER(B16)),"Add P/L (0 if flat)",IF(AND(C16&lt;&gt;"",NOT(ISNUMBER(C16))),"Deposit must be a number",IF(N('Example Rules'!$B$5)&lt;=0,"Set account size on Rules",IF(A16&lt;=MAX(A$8:A15),"Date must be after the rows above","OK"))))))</f>
        <v>OK</v>
      </c>
      <c r="Q16" s="28" t="n">
        <f aca="false">IF(P16&lt;&gt;"OK","",COUNTIF(P$8:P16,"OK"))</f>
        <v>9</v>
      </c>
    </row>
    <row r="17" customFormat="false" ht="15" hidden="false" customHeight="false" outlineLevel="0" collapsed="false">
      <c r="A17" s="29" t="n">
        <v>46248</v>
      </c>
      <c r="B17" s="32" t="n">
        <v>276.08</v>
      </c>
      <c r="C17" s="32"/>
      <c r="D17" s="15" t="n">
        <v>2</v>
      </c>
      <c r="E17" s="15"/>
      <c r="F17" s="26" t="n">
        <f aca="false">IF(P17&lt;&gt;"OK","",IF(COUNT(G$8:G16)=0,N('Example Rules'!$B$5),INDEX(G$8:G16,MATCH(9.99E+307,G$8:G16))))</f>
        <v>30675.03</v>
      </c>
      <c r="G17" s="26" t="n">
        <f aca="false">IF(P17&lt;&gt;"OK","",F17+B17+N(C17))</f>
        <v>30951.11</v>
      </c>
      <c r="H17" s="27" t="n">
        <f aca="false">IF(OR(P17&lt;&gt;"OK",N(F17)&lt;=0),"",B17/F17)</f>
        <v>0.00900015419707821</v>
      </c>
      <c r="I17" s="28" t="str">
        <f aca="false">IF(OR(H17="",N('Example Rules'!$B$7)=0),"",IF(H17&lt;=-'Example Rules'!$B$7,"STOP","OK"))</f>
        <v>OK</v>
      </c>
      <c r="J17" s="26" t="n">
        <f aca="false">IF(P17&lt;&gt;"OK","",SUMIFS(B$8:B17,A$8:A17,"&gt;"&amp;(A17-7),P$8:P17,"OK"))</f>
        <v>81.7199999999999</v>
      </c>
      <c r="K17" s="27" t="n">
        <f aca="false">IF(P17&lt;&gt;"OK","",IF(G17-J17-SUMIFS(C$8:C17,A$8:A17,"&gt;"&amp;(A17-7),P$8:P17,"OK")&lt;=0,"",J17/(G17-J17-SUMIFS(C$8:C17,A$8:A17,"&gt;"&amp;(A17-7),P$8:P17,"OK"))))</f>
        <v>0.00264728263175916</v>
      </c>
      <c r="L17" s="28" t="str">
        <f aca="false">IF(OR(P17&lt;&gt;"OK",K17="",N('Example Rules'!$B$8)=0),"",IF(K17&lt;=-'Example Rules'!$B$8,"STOP","OK"))</f>
        <v>OK</v>
      </c>
      <c r="M17" s="26" t="n">
        <f aca="false">IF(P17&lt;&gt;"OK","",MAX(IF(COUNT(M$8:M16)=0,N('Example Rules'!$B$5),INDEX(M$8:M16,MATCH(9.99E+307,M$8:M16)))+N(C17),G17))</f>
        <v>31055.72</v>
      </c>
      <c r="N17" s="27" t="n">
        <f aca="false">IF(P17&lt;&gt;"OK","",IF(N(M17)&lt;=0,"",MAX(0,1-G17/M17)))</f>
        <v>0.00336846159097259</v>
      </c>
      <c r="O17" s="33" t="n">
        <f aca="false">IF(P17&lt;&gt;"OK","",IF(OR(N('Example Rules'!$B$11)=0,N(N17)&lt;'Example Rules'!$B$11),1,IF(OR('Example Rules'!$B$12="",N('Example Rules'!$B$12)&lt;0,N('Example Rules'!$B$12)&gt;1),1,'Example Rules'!$B$12)))</f>
        <v>1</v>
      </c>
      <c r="P17" s="28" t="str">
        <f aca="false">IF(COUNTA(A17:E17)=0,"",IF(NOT(ISNUMBER(A17)),"Add a date",IF(NOT(ISNUMBER(B17)),"Add P/L (0 if flat)",IF(AND(C17&lt;&gt;"",NOT(ISNUMBER(C17))),"Deposit must be a number",IF(N('Example Rules'!$B$5)&lt;=0,"Set account size on Rules",IF(A17&lt;=MAX(A$8:A16),"Date must be after the rows above","OK"))))))</f>
        <v>OK</v>
      </c>
      <c r="Q17" s="28" t="n">
        <f aca="false">IF(P17&lt;&gt;"OK","",COUNTIF(P$8:P17,"OK"))</f>
        <v>10</v>
      </c>
    </row>
    <row r="18" customFormat="false" ht="15" hidden="false" customHeight="false" outlineLevel="0" collapsed="false">
      <c r="A18" s="29" t="n">
        <v>46251</v>
      </c>
      <c r="B18" s="32" t="n">
        <v>371.41</v>
      </c>
      <c r="C18" s="32"/>
      <c r="D18" s="15" t="n">
        <v>1</v>
      </c>
      <c r="E18" s="15"/>
      <c r="F18" s="26" t="n">
        <f aca="false">IF(P18&lt;&gt;"OK","",IF(COUNT(G$8:G17)=0,N('Example Rules'!$B$5),INDEX(G$8:G17,MATCH(9.99E+307,G$8:G17))))</f>
        <v>30951.11</v>
      </c>
      <c r="G18" s="26" t="n">
        <f aca="false">IF(P18&lt;&gt;"OK","",F18+B18+N(C18))</f>
        <v>31322.52</v>
      </c>
      <c r="H18" s="27" t="n">
        <f aca="false">IF(OR(P18&lt;&gt;"OK",N(F18)&lt;=0),"",B18/F18)</f>
        <v>0.011999892734057</v>
      </c>
      <c r="I18" s="28" t="str">
        <f aca="false">IF(OR(H18="",N('Example Rules'!$B$7)=0),"",IF(H18&lt;=-'Example Rules'!$B$7,"STOP","OK"))</f>
        <v>OK</v>
      </c>
      <c r="J18" s="26" t="n">
        <f aca="false">IF(P18&lt;&gt;"OK","",SUMIFS(B$8:B18,A$8:A18,"&gt;"&amp;(A18-7),P$8:P18,"OK"))</f>
        <v>638.35</v>
      </c>
      <c r="K18" s="27" t="n">
        <f aca="false">IF(P18&lt;&gt;"OK","",IF(G18-J18-SUMIFS(C$8:C18,A$8:A18,"&gt;"&amp;(A18-7),P$8:P18,"OK")&lt;=0,"",J18/(G18-J18-SUMIFS(C$8:C18,A$8:A18,"&gt;"&amp;(A18-7),P$8:P18,"OK"))))</f>
        <v>0.0208038868250306</v>
      </c>
      <c r="L18" s="28" t="str">
        <f aca="false">IF(OR(P18&lt;&gt;"OK",K18="",N('Example Rules'!$B$8)=0),"",IF(K18&lt;=-'Example Rules'!$B$8,"STOP","OK"))</f>
        <v>OK</v>
      </c>
      <c r="M18" s="26" t="n">
        <f aca="false">IF(P18&lt;&gt;"OK","",MAX(IF(COUNT(M$8:M17)=0,N('Example Rules'!$B$5),INDEX(M$8:M17,MATCH(9.99E+307,M$8:M17)))+N(C18),G18))</f>
        <v>31322.52</v>
      </c>
      <c r="N18" s="27" t="n">
        <f aca="false">IF(P18&lt;&gt;"OK","",IF(N(M18)&lt;=0,"",MAX(0,1-G18/M18)))</f>
        <v>0</v>
      </c>
      <c r="O18" s="33" t="n">
        <f aca="false">IF(P18&lt;&gt;"OK","",IF(OR(N('Example Rules'!$B$11)=0,N(N18)&lt;'Example Rules'!$B$11),1,IF(OR('Example Rules'!$B$12="",N('Example Rules'!$B$12)&lt;0,N('Example Rules'!$B$12)&gt;1),1,'Example Rules'!$B$12)))</f>
        <v>1</v>
      </c>
      <c r="P18" s="28" t="str">
        <f aca="false">IF(COUNTA(A18:E18)=0,"",IF(NOT(ISNUMBER(A18)),"Add a date",IF(NOT(ISNUMBER(B18)),"Add P/L (0 if flat)",IF(AND(C18&lt;&gt;"",NOT(ISNUMBER(C18))),"Deposit must be a number",IF(N('Example Rules'!$B$5)&lt;=0,"Set account size on Rules",IF(A18&lt;=MAX(A$8:A17),"Date must be after the rows above","OK"))))))</f>
        <v>OK</v>
      </c>
      <c r="Q18" s="28" t="n">
        <f aca="false">IF(P18&lt;&gt;"OK","",COUNTIF(P$8:P18,"OK"))</f>
        <v>11</v>
      </c>
    </row>
    <row r="19" customFormat="false" ht="15" hidden="false" customHeight="false" outlineLevel="0" collapsed="false">
      <c r="A19" s="29" t="n">
        <v>46252</v>
      </c>
      <c r="B19" s="32" t="n">
        <v>93.97</v>
      </c>
      <c r="C19" s="32"/>
      <c r="D19" s="15" t="n">
        <v>3</v>
      </c>
      <c r="E19" s="15"/>
      <c r="F19" s="26" t="n">
        <f aca="false">IF(P19&lt;&gt;"OK","",IF(COUNT(G$8:G18)=0,N('Example Rules'!$B$5),INDEX(G$8:G18,MATCH(9.99E+307,G$8:G18))))</f>
        <v>31322.52</v>
      </c>
      <c r="G19" s="26" t="n">
        <f aca="false">IF(P19&lt;&gt;"OK","",F19+B19+N(C19))</f>
        <v>31416.49</v>
      </c>
      <c r="H19" s="27" t="n">
        <f aca="false">IF(OR(P19&lt;&gt;"OK",N(F19)&lt;=0),"",B19/F19)</f>
        <v>0.00300007789922394</v>
      </c>
      <c r="I19" s="28" t="str">
        <f aca="false">IF(OR(H19="",N('Example Rules'!$B$7)=0),"",IF(H19&lt;=-'Example Rules'!$B$7,"STOP","OK"))</f>
        <v>OK</v>
      </c>
      <c r="J19" s="26" t="n">
        <f aca="false">IF(P19&lt;&gt;"OK","",SUMIFS(B$8:B19,A$8:A19,"&gt;"&amp;(A19-7),P$8:P19,"OK"))</f>
        <v>1039.16</v>
      </c>
      <c r="K19" s="27" t="n">
        <f aca="false">IF(P19&lt;&gt;"OK","",IF(G19-J19-SUMIFS(C$8:C19,A$8:A19,"&gt;"&amp;(A19-7),P$8:P19,"OK")&lt;=0,"",J19/(G19-J19-SUMIFS(C$8:C19,A$8:A19,"&gt;"&amp;(A19-7),P$8:P19,"OK"))))</f>
        <v>0.0342084047544666</v>
      </c>
      <c r="L19" s="28" t="str">
        <f aca="false">IF(OR(P19&lt;&gt;"OK",K19="",N('Example Rules'!$B$8)=0),"",IF(K19&lt;=-'Example Rules'!$B$8,"STOP","OK"))</f>
        <v>OK</v>
      </c>
      <c r="M19" s="26" t="n">
        <f aca="false">IF(P19&lt;&gt;"OK","",MAX(IF(COUNT(M$8:M18)=0,N('Example Rules'!$B$5),INDEX(M$8:M18,MATCH(9.99E+307,M$8:M18)))+N(C19),G19))</f>
        <v>31416.49</v>
      </c>
      <c r="N19" s="27" t="n">
        <f aca="false">IF(P19&lt;&gt;"OK","",IF(N(M19)&lt;=0,"",MAX(0,1-G19/M19)))</f>
        <v>0</v>
      </c>
      <c r="O19" s="33" t="n">
        <f aca="false">IF(P19&lt;&gt;"OK","",IF(OR(N('Example Rules'!$B$11)=0,N(N19)&lt;'Example Rules'!$B$11),1,IF(OR('Example Rules'!$B$12="",N('Example Rules'!$B$12)&lt;0,N('Example Rules'!$B$12)&gt;1),1,'Example Rules'!$B$12)))</f>
        <v>1</v>
      </c>
      <c r="P19" s="28" t="str">
        <f aca="false">IF(COUNTA(A19:E19)=0,"",IF(NOT(ISNUMBER(A19)),"Add a date",IF(NOT(ISNUMBER(B19)),"Add P/L (0 if flat)",IF(AND(C19&lt;&gt;"",NOT(ISNUMBER(C19))),"Deposit must be a number",IF(N('Example Rules'!$B$5)&lt;=0,"Set account size on Rules",IF(A19&lt;=MAX(A$8:A18),"Date must be after the rows above","OK"))))))</f>
        <v>OK</v>
      </c>
      <c r="Q19" s="28" t="n">
        <f aca="false">IF(P19&lt;&gt;"OK","",COUNTIF(P$8:P19,"OK"))</f>
        <v>12</v>
      </c>
    </row>
    <row r="20" customFormat="false" ht="15" hidden="false" customHeight="false" outlineLevel="0" collapsed="false">
      <c r="A20" s="29" t="n">
        <v>46253</v>
      </c>
      <c r="B20" s="32" t="n">
        <v>628.33</v>
      </c>
      <c r="C20" s="32"/>
      <c r="D20" s="15" t="n">
        <v>1</v>
      </c>
      <c r="E20" s="15"/>
      <c r="F20" s="26" t="n">
        <f aca="false">IF(P20&lt;&gt;"OK","",IF(COUNT(G$8:G19)=0,N('Example Rules'!$B$5),INDEX(G$8:G19,MATCH(9.99E+307,G$8:G19))))</f>
        <v>31416.49</v>
      </c>
      <c r="G20" s="26" t="n">
        <f aca="false">IF(P20&lt;&gt;"OK","",F20+B20+N(C20))</f>
        <v>32044.82</v>
      </c>
      <c r="H20" s="27" t="n">
        <f aca="false">IF(OR(P20&lt;&gt;"OK",N(F20)&lt;=0),"",B20/F20)</f>
        <v>0.0200000063660835</v>
      </c>
      <c r="I20" s="28" t="str">
        <f aca="false">IF(OR(H20="",N('Example Rules'!$B$7)=0),"",IF(H20&lt;=-'Example Rules'!$B$7,"STOP","OK"))</f>
        <v>OK</v>
      </c>
      <c r="J20" s="26" t="n">
        <f aca="false">IF(P20&lt;&gt;"OK","",SUMIFS(B$8:B20,A$8:A20,"&gt;"&amp;(A20-7),P$8:P20,"OK"))</f>
        <v>1059.94</v>
      </c>
      <c r="K20" s="27" t="n">
        <f aca="false">IF(P20&lt;&gt;"OK","",IF(G20-J20-SUMIFS(C$8:C20,A$8:A20,"&gt;"&amp;(A20-7),P$8:P20,"OK")&lt;=0,"",J20/(G20-J20-SUMIFS(C$8:C20,A$8:A20,"&gt;"&amp;(A20-7),P$8:P20,"OK"))))</f>
        <v>0.0342082977245676</v>
      </c>
      <c r="L20" s="28" t="str">
        <f aca="false">IF(OR(P20&lt;&gt;"OK",K20="",N('Example Rules'!$B$8)=0),"",IF(K20&lt;=-'Example Rules'!$B$8,"STOP","OK"))</f>
        <v>OK</v>
      </c>
      <c r="M20" s="26" t="n">
        <f aca="false">IF(P20&lt;&gt;"OK","",MAX(IF(COUNT(M$8:M19)=0,N('Example Rules'!$B$5),INDEX(M$8:M19,MATCH(9.99E+307,M$8:M19)))+N(C20),G20))</f>
        <v>32044.82</v>
      </c>
      <c r="N20" s="27" t="n">
        <f aca="false">IF(P20&lt;&gt;"OK","",IF(N(M20)&lt;=0,"",MAX(0,1-G20/M20)))</f>
        <v>0</v>
      </c>
      <c r="O20" s="33" t="n">
        <f aca="false">IF(P20&lt;&gt;"OK","",IF(OR(N('Example Rules'!$B$11)=0,N(N20)&lt;'Example Rules'!$B$11),1,IF(OR('Example Rules'!$B$12="",N('Example Rules'!$B$12)&lt;0,N('Example Rules'!$B$12)&gt;1),1,'Example Rules'!$B$12)))</f>
        <v>1</v>
      </c>
      <c r="P20" s="28" t="str">
        <f aca="false">IF(COUNTA(A20:E20)=0,"",IF(NOT(ISNUMBER(A20)),"Add a date",IF(NOT(ISNUMBER(B20)),"Add P/L (0 if flat)",IF(AND(C20&lt;&gt;"",NOT(ISNUMBER(C20))),"Deposit must be a number",IF(N('Example Rules'!$B$5)&lt;=0,"Set account size on Rules",IF(A20&lt;=MAX(A$8:A19),"Date must be after the rows above","OK"))))))</f>
        <v>OK</v>
      </c>
      <c r="Q20" s="28" t="n">
        <f aca="false">IF(P20&lt;&gt;"OK","",COUNTIF(P$8:P20,"OK"))</f>
        <v>13</v>
      </c>
    </row>
    <row r="21" customFormat="false" ht="15" hidden="false" customHeight="false" outlineLevel="0" collapsed="false">
      <c r="A21" s="29" t="n">
        <v>46254</v>
      </c>
      <c r="B21" s="32" t="n">
        <v>-128.18</v>
      </c>
      <c r="C21" s="32"/>
      <c r="D21" s="15" t="n">
        <v>3</v>
      </c>
      <c r="E21" s="15"/>
      <c r="F21" s="26" t="n">
        <f aca="false">IF(P21&lt;&gt;"OK","",IF(COUNT(G$8:G20)=0,N('Example Rules'!$B$5),INDEX(G$8:G20,MATCH(9.99E+307,G$8:G20))))</f>
        <v>32044.82</v>
      </c>
      <c r="G21" s="26" t="n">
        <f aca="false">IF(P21&lt;&gt;"OK","",F21+B21+N(C21))</f>
        <v>31916.64</v>
      </c>
      <c r="H21" s="27" t="n">
        <f aca="false">IF(OR(P21&lt;&gt;"OK",N(F21)&lt;=0),"",B21/F21)</f>
        <v>-0.00400002246853002</v>
      </c>
      <c r="I21" s="28" t="str">
        <f aca="false">IF(OR(H21="",N('Example Rules'!$B$7)=0),"",IF(H21&lt;=-'Example Rules'!$B$7,"STOP","OK"))</f>
        <v>OK</v>
      </c>
      <c r="J21" s="26" t="n">
        <f aca="false">IF(P21&lt;&gt;"OK","",SUMIFS(B$8:B21,A$8:A21,"&gt;"&amp;(A21-7),P$8:P21,"OK"))</f>
        <v>1241.61</v>
      </c>
      <c r="K21" s="27" t="n">
        <f aca="false">IF(P21&lt;&gt;"OK","",IF(G21-J21-SUMIFS(C$8:C21,A$8:A21,"&gt;"&amp;(A21-7),P$8:P21,"OK")&lt;=0,"",J21/(G21-J21-SUMIFS(C$8:C21,A$8:A21,"&gt;"&amp;(A21-7),P$8:P21,"OK"))))</f>
        <v>0.0404762440330132</v>
      </c>
      <c r="L21" s="28" t="str">
        <f aca="false">IF(OR(P21&lt;&gt;"OK",K21="",N('Example Rules'!$B$8)=0),"",IF(K21&lt;=-'Example Rules'!$B$8,"STOP","OK"))</f>
        <v>OK</v>
      </c>
      <c r="M21" s="26" t="n">
        <f aca="false">IF(P21&lt;&gt;"OK","",MAX(IF(COUNT(M$8:M20)=0,N('Example Rules'!$B$5),INDEX(M$8:M20,MATCH(9.99E+307,M$8:M20)))+N(C21),G21))</f>
        <v>32044.82</v>
      </c>
      <c r="N21" s="27" t="n">
        <f aca="false">IF(P21&lt;&gt;"OK","",IF(N(M21)&lt;=0,"",MAX(0,1-G21/M21)))</f>
        <v>0.00400002246853004</v>
      </c>
      <c r="O21" s="33" t="n">
        <f aca="false">IF(P21&lt;&gt;"OK","",IF(OR(N('Example Rules'!$B$11)=0,N(N21)&lt;'Example Rules'!$B$11),1,IF(OR('Example Rules'!$B$12="",N('Example Rules'!$B$12)&lt;0,N('Example Rules'!$B$12)&gt;1),1,'Example Rules'!$B$12)))</f>
        <v>1</v>
      </c>
      <c r="P21" s="28" t="str">
        <f aca="false">IF(COUNTA(A21:E21)=0,"",IF(NOT(ISNUMBER(A21)),"Add a date",IF(NOT(ISNUMBER(B21)),"Add P/L (0 if flat)",IF(AND(C21&lt;&gt;"",NOT(ISNUMBER(C21))),"Deposit must be a number",IF(N('Example Rules'!$B$5)&lt;=0,"Set account size on Rules",IF(A21&lt;=MAX(A$8:A20),"Date must be after the rows above","OK"))))))</f>
        <v>OK</v>
      </c>
      <c r="Q21" s="28" t="n">
        <f aca="false">IF(P21&lt;&gt;"OK","",COUNTIF(P$8:P21,"OK"))</f>
        <v>14</v>
      </c>
    </row>
    <row r="22" customFormat="false" ht="15" hidden="false" customHeight="false" outlineLevel="0" collapsed="false">
      <c r="A22" s="29" t="n">
        <v>46255</v>
      </c>
      <c r="B22" s="32" t="n">
        <v>-319.17</v>
      </c>
      <c r="C22" s="32"/>
      <c r="D22" s="15" t="n">
        <v>2</v>
      </c>
      <c r="E22" s="15"/>
      <c r="F22" s="26" t="n">
        <f aca="false">IF(P22&lt;&gt;"OK","",IF(COUNT(G$8:G21)=0,N('Example Rules'!$B$5),INDEX(G$8:G21,MATCH(9.99E+307,G$8:G21))))</f>
        <v>31916.64</v>
      </c>
      <c r="G22" s="26" t="n">
        <f aca="false">IF(P22&lt;&gt;"OK","",F22+B22+N(C22))</f>
        <v>31597.47</v>
      </c>
      <c r="H22" s="27" t="n">
        <f aca="false">IF(OR(P22&lt;&gt;"OK",N(F22)&lt;=0),"",B22/F22)</f>
        <v>-0.0100001127938279</v>
      </c>
      <c r="I22" s="28" t="str">
        <f aca="false">IF(OR(H22="",N('Example Rules'!$B$7)=0),"",IF(H22&lt;=-'Example Rules'!$B$7,"STOP","OK"))</f>
        <v>OK</v>
      </c>
      <c r="J22" s="26" t="n">
        <f aca="false">IF(P22&lt;&gt;"OK","",SUMIFS(B$8:B22,A$8:A22,"&gt;"&amp;(A22-7),P$8:P22,"OK"))</f>
        <v>646.36</v>
      </c>
      <c r="K22" s="27" t="n">
        <f aca="false">IF(P22&lt;&gt;"OK","",IF(G22-J22-SUMIFS(C$8:C22,A$8:A22,"&gt;"&amp;(A22-7),P$8:P22,"OK")&lt;=0,"",J22/(G22-J22-SUMIFS(C$8:C22,A$8:A22,"&gt;"&amp;(A22-7),P$8:P22,"OK"))))</f>
        <v>0.020883257498681</v>
      </c>
      <c r="L22" s="28" t="str">
        <f aca="false">IF(OR(P22&lt;&gt;"OK",K22="",N('Example Rules'!$B$8)=0),"",IF(K22&lt;=-'Example Rules'!$B$8,"STOP","OK"))</f>
        <v>OK</v>
      </c>
      <c r="M22" s="26" t="n">
        <f aca="false">IF(P22&lt;&gt;"OK","",MAX(IF(COUNT(M$8:M21)=0,N('Example Rules'!$B$5),INDEX(M$8:M21,MATCH(9.99E+307,M$8:M21)))+N(C22),G22))</f>
        <v>32044.82</v>
      </c>
      <c r="N22" s="27" t="n">
        <f aca="false">IF(P22&lt;&gt;"OK","",IF(N(M22)&lt;=0,"",MAX(0,1-G22/M22)))</f>
        <v>0.0139601345864947</v>
      </c>
      <c r="O22" s="33" t="n">
        <f aca="false">IF(P22&lt;&gt;"OK","",IF(OR(N('Example Rules'!$B$11)=0,N(N22)&lt;'Example Rules'!$B$11),1,IF(OR('Example Rules'!$B$12="",N('Example Rules'!$B$12)&lt;0,N('Example Rules'!$B$12)&gt;1),1,'Example Rules'!$B$12)))</f>
        <v>1</v>
      </c>
      <c r="P22" s="28" t="str">
        <f aca="false">IF(COUNTA(A22:E22)=0,"",IF(NOT(ISNUMBER(A22)),"Add a date",IF(NOT(ISNUMBER(B22)),"Add P/L (0 if flat)",IF(AND(C22&lt;&gt;"",NOT(ISNUMBER(C22))),"Deposit must be a number",IF(N('Example Rules'!$B$5)&lt;=0,"Set account size on Rules",IF(A22&lt;=MAX(A$8:A21),"Date must be after the rows above","OK"))))))</f>
        <v>OK</v>
      </c>
      <c r="Q22" s="28" t="n">
        <f aca="false">IF(P22&lt;&gt;"OK","",COUNTIF(P$8:P22,"OK"))</f>
        <v>15</v>
      </c>
    </row>
    <row r="23" customFormat="false" ht="15" hidden="false" customHeight="false" outlineLevel="0" collapsed="false">
      <c r="A23" s="29" t="n">
        <v>46258</v>
      </c>
      <c r="B23" s="32" t="n">
        <v>379.17</v>
      </c>
      <c r="C23" s="32"/>
      <c r="D23" s="15" t="n">
        <v>2</v>
      </c>
      <c r="E23" s="15"/>
      <c r="F23" s="26" t="n">
        <f aca="false">IF(P23&lt;&gt;"OK","",IF(COUNT(G$8:G22)=0,N('Example Rules'!$B$5),INDEX(G$8:G22,MATCH(9.99E+307,G$8:G22))))</f>
        <v>31597.47</v>
      </c>
      <c r="G23" s="26" t="n">
        <f aca="false">IF(P23&lt;&gt;"OK","",F23+B23+N(C23))</f>
        <v>31976.64</v>
      </c>
      <c r="H23" s="27" t="n">
        <f aca="false">IF(OR(P23&lt;&gt;"OK",N(F23)&lt;=0),"",B23/F23)</f>
        <v>0.0120000113933172</v>
      </c>
      <c r="I23" s="28" t="str">
        <f aca="false">IF(OR(H23="",N('Example Rules'!$B$7)=0),"",IF(H23&lt;=-'Example Rules'!$B$7,"STOP","OK"))</f>
        <v>OK</v>
      </c>
      <c r="J23" s="26" t="n">
        <f aca="false">IF(P23&lt;&gt;"OK","",SUMIFS(B$8:B23,A$8:A23,"&gt;"&amp;(A23-7),P$8:P23,"OK"))</f>
        <v>654.12</v>
      </c>
      <c r="K23" s="27" t="n">
        <f aca="false">IF(P23&lt;&gt;"OK","",IF(G23-J23-SUMIFS(C$8:C23,A$8:A23,"&gt;"&amp;(A23-7),P$8:P23,"OK")&lt;=0,"",J23/(G23-J23-SUMIFS(C$8:C23,A$8:A23,"&gt;"&amp;(A23-7),P$8:P23,"OK"))))</f>
        <v>0.0208833771995357</v>
      </c>
      <c r="L23" s="28" t="str">
        <f aca="false">IF(OR(P23&lt;&gt;"OK",K23="",N('Example Rules'!$B$8)=0),"",IF(K23&lt;=-'Example Rules'!$B$8,"STOP","OK"))</f>
        <v>OK</v>
      </c>
      <c r="M23" s="26" t="n">
        <f aca="false">IF(P23&lt;&gt;"OK","",MAX(IF(COUNT(M$8:M22)=0,N('Example Rules'!$B$5),INDEX(M$8:M22,MATCH(9.99E+307,M$8:M22)))+N(C23),G23))</f>
        <v>32044.82</v>
      </c>
      <c r="N23" s="27" t="n">
        <f aca="false">IF(P23&lt;&gt;"OK","",IF(N(M23)&lt;=0,"",MAX(0,1-G23/M23)))</f>
        <v>0.00212764496726769</v>
      </c>
      <c r="O23" s="33" t="n">
        <f aca="false">IF(P23&lt;&gt;"OK","",IF(OR(N('Example Rules'!$B$11)=0,N(N23)&lt;'Example Rules'!$B$11),1,IF(OR('Example Rules'!$B$12="",N('Example Rules'!$B$12)&lt;0,N('Example Rules'!$B$12)&gt;1),1,'Example Rules'!$B$12)))</f>
        <v>1</v>
      </c>
      <c r="P23" s="28" t="str">
        <f aca="false">IF(COUNTA(A23:E23)=0,"",IF(NOT(ISNUMBER(A23)),"Add a date",IF(NOT(ISNUMBER(B23)),"Add P/L (0 if flat)",IF(AND(C23&lt;&gt;"",NOT(ISNUMBER(C23))),"Deposit must be a number",IF(N('Example Rules'!$B$5)&lt;=0,"Set account size on Rules",IF(A23&lt;=MAX(A$8:A22),"Date must be after the rows above","OK"))))))</f>
        <v>OK</v>
      </c>
      <c r="Q23" s="28" t="n">
        <f aca="false">IF(P23&lt;&gt;"OK","",COUNTIF(P$8:P23,"OK"))</f>
        <v>16</v>
      </c>
    </row>
    <row r="24" customFormat="false" ht="15" hidden="false" customHeight="false" outlineLevel="0" collapsed="false">
      <c r="A24" s="29" t="n">
        <v>46259</v>
      </c>
      <c r="B24" s="32" t="n">
        <v>511.63</v>
      </c>
      <c r="C24" s="32"/>
      <c r="D24" s="15" t="n">
        <v>1</v>
      </c>
      <c r="E24" s="15"/>
      <c r="F24" s="26" t="n">
        <f aca="false">IF(P24&lt;&gt;"OK","",IF(COUNT(G$8:G23)=0,N('Example Rules'!$B$5),INDEX(G$8:G23,MATCH(9.99E+307,G$8:G23))))</f>
        <v>31976.64</v>
      </c>
      <c r="G24" s="26" t="n">
        <f aca="false">IF(P24&lt;&gt;"OK","",F24+B24+N(C24))</f>
        <v>32488.27</v>
      </c>
      <c r="H24" s="27" t="n">
        <f aca="false">IF(OR(P24&lt;&gt;"OK",N(F24)&lt;=0),"",B24/F24)</f>
        <v>0.0160001175858377</v>
      </c>
      <c r="I24" s="28" t="str">
        <f aca="false">IF(OR(H24="",N('Example Rules'!$B$7)=0),"",IF(H24&lt;=-'Example Rules'!$B$7,"STOP","OK"))</f>
        <v>OK</v>
      </c>
      <c r="J24" s="26" t="n">
        <f aca="false">IF(P24&lt;&gt;"OK","",SUMIFS(B$8:B24,A$8:A24,"&gt;"&amp;(A24-7),P$8:P24,"OK"))</f>
        <v>1071.78</v>
      </c>
      <c r="K24" s="27" t="n">
        <f aca="false">IF(P24&lt;&gt;"OK","",IF(G24-J24-SUMIFS(C$8:C24,A$8:A24,"&gt;"&amp;(A24-7),P$8:P24,"OK")&lt;=0,"",J24/(G24-J24-SUMIFS(C$8:C24,A$8:A24,"&gt;"&amp;(A24-7),P$8:P24,"OK"))))</f>
        <v>0.0341152051040711</v>
      </c>
      <c r="L24" s="28" t="str">
        <f aca="false">IF(OR(P24&lt;&gt;"OK",K24="",N('Example Rules'!$B$8)=0),"",IF(K24&lt;=-'Example Rules'!$B$8,"STOP","OK"))</f>
        <v>OK</v>
      </c>
      <c r="M24" s="26" t="n">
        <f aca="false">IF(P24&lt;&gt;"OK","",MAX(IF(COUNT(M$8:M23)=0,N('Example Rules'!$B$5),INDEX(M$8:M23,MATCH(9.99E+307,M$8:M23)))+N(C24),G24))</f>
        <v>32488.27</v>
      </c>
      <c r="N24" s="27" t="n">
        <f aca="false">IF(P24&lt;&gt;"OK","",IF(N(M24)&lt;=0,"",MAX(0,1-G24/M24)))</f>
        <v>0</v>
      </c>
      <c r="O24" s="33" t="n">
        <f aca="false">IF(P24&lt;&gt;"OK","",IF(OR(N('Example Rules'!$B$11)=0,N(N24)&lt;'Example Rules'!$B$11),1,IF(OR('Example Rules'!$B$12="",N('Example Rules'!$B$12)&lt;0,N('Example Rules'!$B$12)&gt;1),1,'Example Rules'!$B$12)))</f>
        <v>1</v>
      </c>
      <c r="P24" s="28" t="str">
        <f aca="false">IF(COUNTA(A24:E24)=0,"",IF(NOT(ISNUMBER(A24)),"Add a date",IF(NOT(ISNUMBER(B24)),"Add P/L (0 if flat)",IF(AND(C24&lt;&gt;"",NOT(ISNUMBER(C24))),"Deposit must be a number",IF(N('Example Rules'!$B$5)&lt;=0,"Set account size on Rules",IF(A24&lt;=MAX(A$8:A23),"Date must be after the rows above","OK"))))))</f>
        <v>OK</v>
      </c>
      <c r="Q24" s="28" t="n">
        <f aca="false">IF(P24&lt;&gt;"OK","",COUNTIF(P$8:P24,"OK"))</f>
        <v>17</v>
      </c>
    </row>
    <row r="25" customFormat="false" ht="15" hidden="false" customHeight="false" outlineLevel="0" collapsed="false">
      <c r="A25" s="29" t="n">
        <v>46260</v>
      </c>
      <c r="B25" s="32" t="n">
        <v>519.81</v>
      </c>
      <c r="C25" s="32"/>
      <c r="D25" s="15" t="n">
        <v>2</v>
      </c>
      <c r="E25" s="15"/>
      <c r="F25" s="26" t="n">
        <f aca="false">IF(P25&lt;&gt;"OK","",IF(COUNT(G$8:G24)=0,N('Example Rules'!$B$5),INDEX(G$8:G24,MATCH(9.99E+307,G$8:G24))))</f>
        <v>32488.27</v>
      </c>
      <c r="G25" s="26" t="n">
        <f aca="false">IF(P25&lt;&gt;"OK","",F25+B25+N(C25))</f>
        <v>33008.08</v>
      </c>
      <c r="H25" s="27" t="n">
        <f aca="false">IF(OR(P25&lt;&gt;"OK",N(F25)&lt;=0),"",B25/F25)</f>
        <v>0.015999928589611</v>
      </c>
      <c r="I25" s="28" t="str">
        <f aca="false">IF(OR(H25="",N('Example Rules'!$B$7)=0),"",IF(H25&lt;=-'Example Rules'!$B$7,"STOP","OK"))</f>
        <v>OK</v>
      </c>
      <c r="J25" s="26" t="n">
        <f aca="false">IF(P25&lt;&gt;"OK","",SUMIFS(B$8:B25,A$8:A25,"&gt;"&amp;(A25-7),P$8:P25,"OK"))</f>
        <v>963.26</v>
      </c>
      <c r="K25" s="27" t="n">
        <f aca="false">IF(P25&lt;&gt;"OK","",IF(G25-J25-SUMIFS(C$8:C25,A$8:A25,"&gt;"&amp;(A25-7),P$8:P25,"OK")&lt;=0,"",J25/(G25-J25-SUMIFS(C$8:C25,A$8:A25,"&gt;"&amp;(A25-7),P$8:P25,"OK"))))</f>
        <v>0.0300597725310986</v>
      </c>
      <c r="L25" s="28" t="str">
        <f aca="false">IF(OR(P25&lt;&gt;"OK",K25="",N('Example Rules'!$B$8)=0),"",IF(K25&lt;=-'Example Rules'!$B$8,"STOP","OK"))</f>
        <v>OK</v>
      </c>
      <c r="M25" s="26" t="n">
        <f aca="false">IF(P25&lt;&gt;"OK","",MAX(IF(COUNT(M$8:M24)=0,N('Example Rules'!$B$5),INDEX(M$8:M24,MATCH(9.99E+307,M$8:M24)))+N(C25),G25))</f>
        <v>33008.08</v>
      </c>
      <c r="N25" s="27" t="n">
        <f aca="false">IF(P25&lt;&gt;"OK","",IF(N(M25)&lt;=0,"",MAX(0,1-G25/M25)))</f>
        <v>0</v>
      </c>
      <c r="O25" s="33" t="n">
        <f aca="false">IF(P25&lt;&gt;"OK","",IF(OR(N('Example Rules'!$B$11)=0,N(N25)&lt;'Example Rules'!$B$11),1,IF(OR('Example Rules'!$B$12="",N('Example Rules'!$B$12)&lt;0,N('Example Rules'!$B$12)&gt;1),1,'Example Rules'!$B$12)))</f>
        <v>1</v>
      </c>
      <c r="P25" s="28" t="str">
        <f aca="false">IF(COUNTA(A25:E25)=0,"",IF(NOT(ISNUMBER(A25)),"Add a date",IF(NOT(ISNUMBER(B25)),"Add P/L (0 if flat)",IF(AND(C25&lt;&gt;"",NOT(ISNUMBER(C25))),"Deposit must be a number",IF(N('Example Rules'!$B$5)&lt;=0,"Set account size on Rules",IF(A25&lt;=MAX(A$8:A24),"Date must be after the rows above","OK"))))))</f>
        <v>OK</v>
      </c>
      <c r="Q25" s="28" t="n">
        <f aca="false">IF(P25&lt;&gt;"OK","",COUNTIF(P$8:P25,"OK"))</f>
        <v>18</v>
      </c>
    </row>
    <row r="26" customFormat="false" ht="15" hidden="false" customHeight="false" outlineLevel="0" collapsed="false">
      <c r="A26" s="29" t="n">
        <v>46261</v>
      </c>
      <c r="B26" s="32" t="n">
        <v>0</v>
      </c>
      <c r="C26" s="32"/>
      <c r="D26" s="15" t="n">
        <v>0</v>
      </c>
      <c r="E26" s="15" t="s">
        <v>244</v>
      </c>
      <c r="F26" s="26" t="n">
        <f aca="false">IF(P26&lt;&gt;"OK","",IF(COUNT(G$8:G25)=0,N('Example Rules'!$B$5),INDEX(G$8:G25,MATCH(9.99E+307,G$8:G25))))</f>
        <v>33008.08</v>
      </c>
      <c r="G26" s="26" t="n">
        <f aca="false">IF(P26&lt;&gt;"OK","",F26+B26+N(C26))</f>
        <v>33008.08</v>
      </c>
      <c r="H26" s="27" t="n">
        <f aca="false">IF(OR(P26&lt;&gt;"OK",N(F26)&lt;=0),"",B26/F26)</f>
        <v>0</v>
      </c>
      <c r="I26" s="28" t="str">
        <f aca="false">IF(OR(H26="",N('Example Rules'!$B$7)=0),"",IF(H26&lt;=-'Example Rules'!$B$7,"STOP","OK"))</f>
        <v>OK</v>
      </c>
      <c r="J26" s="26" t="n">
        <f aca="false">IF(P26&lt;&gt;"OK","",SUMIFS(B$8:B26,A$8:A26,"&gt;"&amp;(A26-7),P$8:P26,"OK"))</f>
        <v>1091.44</v>
      </c>
      <c r="K26" s="27" t="n">
        <f aca="false">IF(P26&lt;&gt;"OK","",IF(G26-J26-SUMIFS(C$8:C26,A$8:A26,"&gt;"&amp;(A26-7),P$8:P26,"OK")&lt;=0,"",J26/(G26-J26-SUMIFS(C$8:C26,A$8:A26,"&gt;"&amp;(A26-7),P$8:P26,"OK"))))</f>
        <v>0.034196582096361</v>
      </c>
      <c r="L26" s="28" t="str">
        <f aca="false">IF(OR(P26&lt;&gt;"OK",K26="",N('Example Rules'!$B$8)=0),"",IF(K26&lt;=-'Example Rules'!$B$8,"STOP","OK"))</f>
        <v>OK</v>
      </c>
      <c r="M26" s="26" t="n">
        <f aca="false">IF(P26&lt;&gt;"OK","",MAX(IF(COUNT(M$8:M25)=0,N('Example Rules'!$B$5),INDEX(M$8:M25,MATCH(9.99E+307,M$8:M25)))+N(C26),G26))</f>
        <v>33008.08</v>
      </c>
      <c r="N26" s="27" t="n">
        <f aca="false">IF(P26&lt;&gt;"OK","",IF(N(M26)&lt;=0,"",MAX(0,1-G26/M26)))</f>
        <v>0</v>
      </c>
      <c r="O26" s="33" t="n">
        <f aca="false">IF(P26&lt;&gt;"OK","",IF(OR(N('Example Rules'!$B$11)=0,N(N26)&lt;'Example Rules'!$B$11),1,IF(OR('Example Rules'!$B$12="",N('Example Rules'!$B$12)&lt;0,N('Example Rules'!$B$12)&gt;1),1,'Example Rules'!$B$12)))</f>
        <v>1</v>
      </c>
      <c r="P26" s="28" t="str">
        <f aca="false">IF(COUNTA(A26:E26)=0,"",IF(NOT(ISNUMBER(A26)),"Add a date",IF(NOT(ISNUMBER(B26)),"Add P/L (0 if flat)",IF(AND(C26&lt;&gt;"",NOT(ISNUMBER(C26))),"Deposit must be a number",IF(N('Example Rules'!$B$5)&lt;=0,"Set account size on Rules",IF(A26&lt;=MAX(A$8:A25),"Date must be after the rows above","OK"))))))</f>
        <v>OK</v>
      </c>
      <c r="Q26" s="28" t="n">
        <f aca="false">IF(P26&lt;&gt;"OK","",COUNTIF(P$8:P26,"OK"))</f>
        <v>19</v>
      </c>
    </row>
    <row r="27" customFormat="false" ht="15" hidden="false" customHeight="false" outlineLevel="0" collapsed="false">
      <c r="A27" s="29" t="n">
        <v>46262</v>
      </c>
      <c r="B27" s="32" t="n">
        <v>99.02</v>
      </c>
      <c r="C27" s="32"/>
      <c r="D27" s="15" t="n">
        <v>2</v>
      </c>
      <c r="E27" s="15"/>
      <c r="F27" s="26" t="n">
        <f aca="false">IF(P27&lt;&gt;"OK","",IF(COUNT(G$8:G26)=0,N('Example Rules'!$B$5),INDEX(G$8:G26,MATCH(9.99E+307,G$8:G26))))</f>
        <v>33008.08</v>
      </c>
      <c r="G27" s="26" t="n">
        <f aca="false">IF(P27&lt;&gt;"OK","",F27+B27+N(C27))</f>
        <v>33107.1</v>
      </c>
      <c r="H27" s="27" t="n">
        <f aca="false">IF(OR(P27&lt;&gt;"OK",N(F27)&lt;=0),"",B27/F27)</f>
        <v>0.00299987154660313</v>
      </c>
      <c r="I27" s="28" t="str">
        <f aca="false">IF(OR(H27="",N('Example Rules'!$B$7)=0),"",IF(H27&lt;=-'Example Rules'!$B$7,"STOP","OK"))</f>
        <v>OK</v>
      </c>
      <c r="J27" s="26" t="n">
        <f aca="false">IF(P27&lt;&gt;"OK","",SUMIFS(B$8:B27,A$8:A27,"&gt;"&amp;(A27-7),P$8:P27,"OK"))</f>
        <v>1509.63</v>
      </c>
      <c r="K27" s="27" t="n">
        <f aca="false">IF(P27&lt;&gt;"OK","",IF(G27-J27-SUMIFS(C$8:C27,A$8:A27,"&gt;"&amp;(A27-7),P$8:P27,"OK")&lt;=0,"",J27/(G27-J27-SUMIFS(C$8:C27,A$8:A27,"&gt;"&amp;(A27-7),P$8:P27,"OK"))))</f>
        <v>0.0477769264437944</v>
      </c>
      <c r="L27" s="28" t="str">
        <f aca="false">IF(OR(P27&lt;&gt;"OK",K27="",N('Example Rules'!$B$8)=0),"",IF(K27&lt;=-'Example Rules'!$B$8,"STOP","OK"))</f>
        <v>OK</v>
      </c>
      <c r="M27" s="26" t="n">
        <f aca="false">IF(P27&lt;&gt;"OK","",MAX(IF(COUNT(M$8:M26)=0,N('Example Rules'!$B$5),INDEX(M$8:M26,MATCH(9.99E+307,M$8:M26)))+N(C27),G27))</f>
        <v>33107.1</v>
      </c>
      <c r="N27" s="27" t="n">
        <f aca="false">IF(P27&lt;&gt;"OK","",IF(N(M27)&lt;=0,"",MAX(0,1-G27/M27)))</f>
        <v>0</v>
      </c>
      <c r="O27" s="33" t="n">
        <f aca="false">IF(P27&lt;&gt;"OK","",IF(OR(N('Example Rules'!$B$11)=0,N(N27)&lt;'Example Rules'!$B$11),1,IF(OR('Example Rules'!$B$12="",N('Example Rules'!$B$12)&lt;0,N('Example Rules'!$B$12)&gt;1),1,'Example Rules'!$B$12)))</f>
        <v>1</v>
      </c>
      <c r="P27" s="28" t="str">
        <f aca="false">IF(COUNTA(A27:E27)=0,"",IF(NOT(ISNUMBER(A27)),"Add a date",IF(NOT(ISNUMBER(B27)),"Add P/L (0 if flat)",IF(AND(C27&lt;&gt;"",NOT(ISNUMBER(C27))),"Deposit must be a number",IF(N('Example Rules'!$B$5)&lt;=0,"Set account size on Rules",IF(A27&lt;=MAX(A$8:A26),"Date must be after the rows above","OK"))))))</f>
        <v>OK</v>
      </c>
      <c r="Q27" s="28" t="n">
        <f aca="false">IF(P27&lt;&gt;"OK","",COUNTIF(P$8:P27,"OK"))</f>
        <v>20</v>
      </c>
    </row>
    <row r="28" customFormat="false" ht="15" hidden="false" customHeight="false" outlineLevel="0" collapsed="false">
      <c r="A28" s="29" t="n">
        <v>46265</v>
      </c>
      <c r="B28" s="32" t="n">
        <v>297.96</v>
      </c>
      <c r="C28" s="32"/>
      <c r="D28" s="15" t="n">
        <v>1</v>
      </c>
      <c r="E28" s="15"/>
      <c r="F28" s="26" t="n">
        <f aca="false">IF(P28&lt;&gt;"OK","",IF(COUNT(G$8:G27)=0,N('Example Rules'!$B$5),INDEX(G$8:G27,MATCH(9.99E+307,G$8:G27))))</f>
        <v>33107.1</v>
      </c>
      <c r="G28" s="26" t="n">
        <f aca="false">IF(P28&lt;&gt;"OK","",F28+B28+N(C28))</f>
        <v>33405.06</v>
      </c>
      <c r="H28" s="27" t="n">
        <f aca="false">IF(OR(P28&lt;&gt;"OK",N(F28)&lt;=0),"",B28/F28)</f>
        <v>0.00899988220049476</v>
      </c>
      <c r="I28" s="28" t="str">
        <f aca="false">IF(OR(H28="",N('Example Rules'!$B$7)=0),"",IF(H28&lt;=-'Example Rules'!$B$7,"STOP","OK"))</f>
        <v>OK</v>
      </c>
      <c r="J28" s="26" t="n">
        <f aca="false">IF(P28&lt;&gt;"OK","",SUMIFS(B$8:B28,A$8:A28,"&gt;"&amp;(A28-7),P$8:P28,"OK"))</f>
        <v>1428.42</v>
      </c>
      <c r="K28" s="27" t="n">
        <f aca="false">IF(P28&lt;&gt;"OK","",IF(G28-J28-SUMIFS(C$8:C28,A$8:A28,"&gt;"&amp;(A28-7),P$8:P28,"OK")&lt;=0,"",J28/(G28-J28-SUMIFS(C$8:C28,A$8:A28,"&gt;"&amp;(A28-7),P$8:P28,"OK"))))</f>
        <v>0.0446707346362845</v>
      </c>
      <c r="L28" s="28" t="str">
        <f aca="false">IF(OR(P28&lt;&gt;"OK",K28="",N('Example Rules'!$B$8)=0),"",IF(K28&lt;=-'Example Rules'!$B$8,"STOP","OK"))</f>
        <v>OK</v>
      </c>
      <c r="M28" s="26" t="n">
        <f aca="false">IF(P28&lt;&gt;"OK","",MAX(IF(COUNT(M$8:M27)=0,N('Example Rules'!$B$5),INDEX(M$8:M27,MATCH(9.99E+307,M$8:M27)))+N(C28),G28))</f>
        <v>33405.06</v>
      </c>
      <c r="N28" s="27" t="n">
        <f aca="false">IF(P28&lt;&gt;"OK","",IF(N(M28)&lt;=0,"",MAX(0,1-G28/M28)))</f>
        <v>0</v>
      </c>
      <c r="O28" s="33" t="n">
        <f aca="false">IF(P28&lt;&gt;"OK","",IF(OR(N('Example Rules'!$B$11)=0,N(N28)&lt;'Example Rules'!$B$11),1,IF(OR('Example Rules'!$B$12="",N('Example Rules'!$B$12)&lt;0,N('Example Rules'!$B$12)&gt;1),1,'Example Rules'!$B$12)))</f>
        <v>1</v>
      </c>
      <c r="P28" s="28" t="str">
        <f aca="false">IF(COUNTA(A28:E28)=0,"",IF(NOT(ISNUMBER(A28)),"Add a date",IF(NOT(ISNUMBER(B28)),"Add P/L (0 if flat)",IF(AND(C28&lt;&gt;"",NOT(ISNUMBER(C28))),"Deposit must be a number",IF(N('Example Rules'!$B$5)&lt;=0,"Set account size on Rules",IF(A28&lt;=MAX(A$8:A27),"Date must be after the rows above","OK"))))))</f>
        <v>OK</v>
      </c>
      <c r="Q28" s="28" t="n">
        <f aca="false">IF(P28&lt;&gt;"OK","",COUNTIF(P$8:P28,"OK"))</f>
        <v>21</v>
      </c>
    </row>
    <row r="29" customFormat="false" ht="15" hidden="false" customHeight="false" outlineLevel="0" collapsed="false">
      <c r="A29" s="29" t="n">
        <v>46266</v>
      </c>
      <c r="B29" s="32" t="n">
        <v>0</v>
      </c>
      <c r="C29" s="32"/>
      <c r="D29" s="15" t="n">
        <v>0</v>
      </c>
      <c r="E29" s="15" t="s">
        <v>244</v>
      </c>
      <c r="F29" s="26" t="n">
        <f aca="false">IF(P29&lt;&gt;"OK","",IF(COUNT(G$8:G28)=0,N('Example Rules'!$B$5),INDEX(G$8:G28,MATCH(9.99E+307,G$8:G28))))</f>
        <v>33405.06</v>
      </c>
      <c r="G29" s="26" t="n">
        <f aca="false">IF(P29&lt;&gt;"OK","",F29+B29+N(C29))</f>
        <v>33405.06</v>
      </c>
      <c r="H29" s="27" t="n">
        <f aca="false">IF(OR(P29&lt;&gt;"OK",N(F29)&lt;=0),"",B29/F29)</f>
        <v>0</v>
      </c>
      <c r="I29" s="28" t="str">
        <f aca="false">IF(OR(H29="",N('Example Rules'!$B$7)=0),"",IF(H29&lt;=-'Example Rules'!$B$7,"STOP","OK"))</f>
        <v>OK</v>
      </c>
      <c r="J29" s="26" t="n">
        <f aca="false">IF(P29&lt;&gt;"OK","",SUMIFS(B$8:B29,A$8:A29,"&gt;"&amp;(A29-7),P$8:P29,"OK"))</f>
        <v>916.79</v>
      </c>
      <c r="K29" s="27" t="n">
        <f aca="false">IF(P29&lt;&gt;"OK","",IF(G29-J29-SUMIFS(C$8:C29,A$8:A29,"&gt;"&amp;(A29-7),P$8:P29,"OK")&lt;=0,"",J29/(G29-J29-SUMIFS(C$8:C29,A$8:A29,"&gt;"&amp;(A29-7),P$8:P29,"OK"))))</f>
        <v>0.028219108004212</v>
      </c>
      <c r="L29" s="28" t="str">
        <f aca="false">IF(OR(P29&lt;&gt;"OK",K29="",N('Example Rules'!$B$8)=0),"",IF(K29&lt;=-'Example Rules'!$B$8,"STOP","OK"))</f>
        <v>OK</v>
      </c>
      <c r="M29" s="26" t="n">
        <f aca="false">IF(P29&lt;&gt;"OK","",MAX(IF(COUNT(M$8:M28)=0,N('Example Rules'!$B$5),INDEX(M$8:M28,MATCH(9.99E+307,M$8:M28)))+N(C29),G29))</f>
        <v>33405.06</v>
      </c>
      <c r="N29" s="27" t="n">
        <f aca="false">IF(P29&lt;&gt;"OK","",IF(N(M29)&lt;=0,"",MAX(0,1-G29/M29)))</f>
        <v>0</v>
      </c>
      <c r="O29" s="33" t="n">
        <f aca="false">IF(P29&lt;&gt;"OK","",IF(OR(N('Example Rules'!$B$11)=0,N(N29)&lt;'Example Rules'!$B$11),1,IF(OR('Example Rules'!$B$12="",N('Example Rules'!$B$12)&lt;0,N('Example Rules'!$B$12)&gt;1),1,'Example Rules'!$B$12)))</f>
        <v>1</v>
      </c>
      <c r="P29" s="28" t="str">
        <f aca="false">IF(COUNTA(A29:E29)=0,"",IF(NOT(ISNUMBER(A29)),"Add a date",IF(NOT(ISNUMBER(B29)),"Add P/L (0 if flat)",IF(AND(C29&lt;&gt;"",NOT(ISNUMBER(C29))),"Deposit must be a number",IF(N('Example Rules'!$B$5)&lt;=0,"Set account size on Rules",IF(A29&lt;=MAX(A$8:A28),"Date must be after the rows above","OK"))))))</f>
        <v>OK</v>
      </c>
      <c r="Q29" s="28" t="n">
        <f aca="false">IF(P29&lt;&gt;"OK","",COUNTIF(P$8:P29,"OK"))</f>
        <v>22</v>
      </c>
    </row>
    <row r="30" customFormat="false" ht="15" hidden="false" customHeight="false" outlineLevel="0" collapsed="false">
      <c r="A30" s="29" t="n">
        <v>46267</v>
      </c>
      <c r="B30" s="32" t="n">
        <v>0</v>
      </c>
      <c r="C30" s="32"/>
      <c r="D30" s="15" t="n">
        <v>0</v>
      </c>
      <c r="E30" s="15" t="s">
        <v>244</v>
      </c>
      <c r="F30" s="26" t="n">
        <f aca="false">IF(P30&lt;&gt;"OK","",IF(COUNT(G$8:G29)=0,N('Example Rules'!$B$5),INDEX(G$8:G29,MATCH(9.99E+307,G$8:G29))))</f>
        <v>33405.06</v>
      </c>
      <c r="G30" s="26" t="n">
        <f aca="false">IF(P30&lt;&gt;"OK","",F30+B30+N(C30))</f>
        <v>33405.06</v>
      </c>
      <c r="H30" s="27" t="n">
        <f aca="false">IF(OR(P30&lt;&gt;"OK",N(F30)&lt;=0),"",B30/F30)</f>
        <v>0</v>
      </c>
      <c r="I30" s="28" t="str">
        <f aca="false">IF(OR(H30="",N('Example Rules'!$B$7)=0),"",IF(H30&lt;=-'Example Rules'!$B$7,"STOP","OK"))</f>
        <v>OK</v>
      </c>
      <c r="J30" s="26" t="n">
        <f aca="false">IF(P30&lt;&gt;"OK","",SUMIFS(B$8:B30,A$8:A30,"&gt;"&amp;(A30-7),P$8:P30,"OK"))</f>
        <v>396.98</v>
      </c>
      <c r="K30" s="27" t="n">
        <f aca="false">IF(P30&lt;&gt;"OK","",IF(G30-J30-SUMIFS(C$8:C30,A$8:A30,"&gt;"&amp;(A30-7),P$8:P30,"OK")&lt;=0,"",J30/(G30-J30-SUMIFS(C$8:C30,A$8:A30,"&gt;"&amp;(A30-7),P$8:P30,"OK"))))</f>
        <v>0.0120267522376339</v>
      </c>
      <c r="L30" s="28" t="str">
        <f aca="false">IF(OR(P30&lt;&gt;"OK",K30="",N('Example Rules'!$B$8)=0),"",IF(K30&lt;=-'Example Rules'!$B$8,"STOP","OK"))</f>
        <v>OK</v>
      </c>
      <c r="M30" s="26" t="n">
        <f aca="false">IF(P30&lt;&gt;"OK","",MAX(IF(COUNT(M$8:M29)=0,N('Example Rules'!$B$5),INDEX(M$8:M29,MATCH(9.99E+307,M$8:M29)))+N(C30),G30))</f>
        <v>33405.06</v>
      </c>
      <c r="N30" s="27" t="n">
        <f aca="false">IF(P30&lt;&gt;"OK","",IF(N(M30)&lt;=0,"",MAX(0,1-G30/M30)))</f>
        <v>0</v>
      </c>
      <c r="O30" s="33" t="n">
        <f aca="false">IF(P30&lt;&gt;"OK","",IF(OR(N('Example Rules'!$B$11)=0,N(N30)&lt;'Example Rules'!$B$11),1,IF(OR('Example Rules'!$B$12="",N('Example Rules'!$B$12)&lt;0,N('Example Rules'!$B$12)&gt;1),1,'Example Rules'!$B$12)))</f>
        <v>1</v>
      </c>
      <c r="P30" s="28" t="str">
        <f aca="false">IF(COUNTA(A30:E30)=0,"",IF(NOT(ISNUMBER(A30)),"Add a date",IF(NOT(ISNUMBER(B30)),"Add P/L (0 if flat)",IF(AND(C30&lt;&gt;"",NOT(ISNUMBER(C30))),"Deposit must be a number",IF(N('Example Rules'!$B$5)&lt;=0,"Set account size on Rules",IF(A30&lt;=MAX(A$8:A29),"Date must be after the rows above","OK"))))))</f>
        <v>OK</v>
      </c>
      <c r="Q30" s="28" t="n">
        <f aca="false">IF(P30&lt;&gt;"OK","",COUNTIF(P$8:P30,"OK"))</f>
        <v>23</v>
      </c>
    </row>
    <row r="31" customFormat="false" ht="15" hidden="false" customHeight="false" outlineLevel="0" collapsed="false">
      <c r="A31" s="29" t="n">
        <v>46268</v>
      </c>
      <c r="B31" s="32" t="n">
        <v>534.48</v>
      </c>
      <c r="C31" s="32"/>
      <c r="D31" s="15" t="n">
        <v>2</v>
      </c>
      <c r="E31" s="15"/>
      <c r="F31" s="26" t="n">
        <f aca="false">IF(P31&lt;&gt;"OK","",IF(COUNT(G$8:G30)=0,N('Example Rules'!$B$5),INDEX(G$8:G30,MATCH(9.99E+307,G$8:G30))))</f>
        <v>33405.06</v>
      </c>
      <c r="G31" s="26" t="n">
        <f aca="false">IF(P31&lt;&gt;"OK","",F31+B31+N(C31))</f>
        <v>33939.54</v>
      </c>
      <c r="H31" s="27" t="n">
        <f aca="false">IF(OR(P31&lt;&gt;"OK",N(F31)&lt;=0),"",B31/F31)</f>
        <v>0.0159999712618388</v>
      </c>
      <c r="I31" s="28" t="str">
        <f aca="false">IF(OR(H31="",N('Example Rules'!$B$7)=0),"",IF(H31&lt;=-'Example Rules'!$B$7,"STOP","OK"))</f>
        <v>OK</v>
      </c>
      <c r="J31" s="26" t="n">
        <f aca="false">IF(P31&lt;&gt;"OK","",SUMIFS(B$8:B31,A$8:A31,"&gt;"&amp;(A31-7),P$8:P31,"OK"))</f>
        <v>931.46</v>
      </c>
      <c r="K31" s="27" t="n">
        <f aca="false">IF(P31&lt;&gt;"OK","",IF(G31-J31-SUMIFS(C$8:C31,A$8:A31,"&gt;"&amp;(A31-7),P$8:P31,"OK")&lt;=0,"",J31/(G31-J31-SUMIFS(C$8:C31,A$8:A31,"&gt;"&amp;(A31-7),P$8:P31,"OK"))))</f>
        <v>0.0282191511896481</v>
      </c>
      <c r="L31" s="28" t="str">
        <f aca="false">IF(OR(P31&lt;&gt;"OK",K31="",N('Example Rules'!$B$8)=0),"",IF(K31&lt;=-'Example Rules'!$B$8,"STOP","OK"))</f>
        <v>OK</v>
      </c>
      <c r="M31" s="26" t="n">
        <f aca="false">IF(P31&lt;&gt;"OK","",MAX(IF(COUNT(M$8:M30)=0,N('Example Rules'!$B$5),INDEX(M$8:M30,MATCH(9.99E+307,M$8:M30)))+N(C31),G31))</f>
        <v>33939.54</v>
      </c>
      <c r="N31" s="27" t="n">
        <f aca="false">IF(P31&lt;&gt;"OK","",IF(N(M31)&lt;=0,"",MAX(0,1-G31/M31)))</f>
        <v>0</v>
      </c>
      <c r="O31" s="33" t="n">
        <f aca="false">IF(P31&lt;&gt;"OK","",IF(OR(N('Example Rules'!$B$11)=0,N(N31)&lt;'Example Rules'!$B$11),1,IF(OR('Example Rules'!$B$12="",N('Example Rules'!$B$12)&lt;0,N('Example Rules'!$B$12)&gt;1),1,'Example Rules'!$B$12)))</f>
        <v>1</v>
      </c>
      <c r="P31" s="28" t="str">
        <f aca="false">IF(COUNTA(A31:E31)=0,"",IF(NOT(ISNUMBER(A31)),"Add a date",IF(NOT(ISNUMBER(B31)),"Add P/L (0 if flat)",IF(AND(C31&lt;&gt;"",NOT(ISNUMBER(C31))),"Deposit must be a number",IF(N('Example Rules'!$B$5)&lt;=0,"Set account size on Rules",IF(A31&lt;=MAX(A$8:A30),"Date must be after the rows above","OK"))))))</f>
        <v>OK</v>
      </c>
      <c r="Q31" s="28" t="n">
        <f aca="false">IF(P31&lt;&gt;"OK","",COUNTIF(P$8:P31,"OK"))</f>
        <v>24</v>
      </c>
    </row>
    <row r="32" customFormat="false" ht="15" hidden="false" customHeight="false" outlineLevel="0" collapsed="false">
      <c r="A32" s="29" t="n">
        <v>46269</v>
      </c>
      <c r="B32" s="32" t="n">
        <v>-339.4</v>
      </c>
      <c r="C32" s="32"/>
      <c r="D32" s="15" t="n">
        <v>3</v>
      </c>
      <c r="E32" s="15"/>
      <c r="F32" s="26" t="n">
        <f aca="false">IF(P32&lt;&gt;"OK","",IF(COUNT(G$8:G31)=0,N('Example Rules'!$B$5),INDEX(G$8:G31,MATCH(9.99E+307,G$8:G31))))</f>
        <v>33939.54</v>
      </c>
      <c r="G32" s="26" t="n">
        <f aca="false">IF(P32&lt;&gt;"OK","",F32+B32+N(C32))</f>
        <v>33600.14</v>
      </c>
      <c r="H32" s="27" t="n">
        <f aca="false">IF(OR(P32&lt;&gt;"OK",N(F32)&lt;=0),"",B32/F32)</f>
        <v>-0.010000135535131</v>
      </c>
      <c r="I32" s="28" t="str">
        <f aca="false">IF(OR(H32="",N('Example Rules'!$B$7)=0),"",IF(H32&lt;=-'Example Rules'!$B$7,"STOP","OK"))</f>
        <v>OK</v>
      </c>
      <c r="J32" s="26" t="n">
        <f aca="false">IF(P32&lt;&gt;"OK","",SUMIFS(B$8:B32,A$8:A32,"&gt;"&amp;(A32-7),P$8:P32,"OK"))</f>
        <v>493.04</v>
      </c>
      <c r="K32" s="27" t="n">
        <f aca="false">IF(P32&lt;&gt;"OK","",IF(G32-J32-SUMIFS(C$8:C32,A$8:A32,"&gt;"&amp;(A32-7),P$8:P32,"OK")&lt;=0,"",J32/(G32-J32-SUMIFS(C$8:C32,A$8:A32,"&gt;"&amp;(A32-7),P$8:P32,"OK"))))</f>
        <v>0.0148922738627062</v>
      </c>
      <c r="L32" s="28" t="str">
        <f aca="false">IF(OR(P32&lt;&gt;"OK",K32="",N('Example Rules'!$B$8)=0),"",IF(K32&lt;=-'Example Rules'!$B$8,"STOP","OK"))</f>
        <v>OK</v>
      </c>
      <c r="M32" s="26" t="n">
        <f aca="false">IF(P32&lt;&gt;"OK","",MAX(IF(COUNT(M$8:M31)=0,N('Example Rules'!$B$5),INDEX(M$8:M31,MATCH(9.99E+307,M$8:M31)))+N(C32),G32))</f>
        <v>33939.54</v>
      </c>
      <c r="N32" s="27" t="n">
        <f aca="false">IF(P32&lt;&gt;"OK","",IF(N(M32)&lt;=0,"",MAX(0,1-G32/M32)))</f>
        <v>0.010000135535131</v>
      </c>
      <c r="O32" s="33" t="n">
        <f aca="false">IF(P32&lt;&gt;"OK","",IF(OR(N('Example Rules'!$B$11)=0,N(N32)&lt;'Example Rules'!$B$11),1,IF(OR('Example Rules'!$B$12="",N('Example Rules'!$B$12)&lt;0,N('Example Rules'!$B$12)&gt;1),1,'Example Rules'!$B$12)))</f>
        <v>1</v>
      </c>
      <c r="P32" s="28" t="str">
        <f aca="false">IF(COUNTA(A32:E32)=0,"",IF(NOT(ISNUMBER(A32)),"Add a date",IF(NOT(ISNUMBER(B32)),"Add P/L (0 if flat)",IF(AND(C32&lt;&gt;"",NOT(ISNUMBER(C32))),"Deposit must be a number",IF(N('Example Rules'!$B$5)&lt;=0,"Set account size on Rules",IF(A32&lt;=MAX(A$8:A31),"Date must be after the rows above","OK"))))))</f>
        <v>OK</v>
      </c>
      <c r="Q32" s="28" t="n">
        <f aca="false">IF(P32&lt;&gt;"OK","",COUNTIF(P$8:P32,"OK"))</f>
        <v>25</v>
      </c>
    </row>
    <row r="33" customFormat="false" ht="15" hidden="false" customHeight="false" outlineLevel="0" collapsed="false">
      <c r="A33" s="29" t="n">
        <v>46273</v>
      </c>
      <c r="B33" s="32" t="n">
        <v>-1075.2</v>
      </c>
      <c r="C33" s="32"/>
      <c r="D33" s="15" t="n">
        <v>2</v>
      </c>
      <c r="E33" s="15"/>
      <c r="F33" s="26" t="n">
        <f aca="false">IF(P33&lt;&gt;"OK","",IF(COUNT(G$8:G32)=0,N('Example Rules'!$B$5),INDEX(G$8:G32,MATCH(9.99E+307,G$8:G32))))</f>
        <v>33600.14</v>
      </c>
      <c r="G33" s="26" t="n">
        <f aca="false">IF(P33&lt;&gt;"OK","",F33+B33+N(C33))</f>
        <v>32524.94</v>
      </c>
      <c r="H33" s="27" t="n">
        <f aca="false">IF(OR(P33&lt;&gt;"OK",N(F33)&lt;=0),"",B33/F33)</f>
        <v>-0.0319998666672222</v>
      </c>
      <c r="I33" s="28" t="str">
        <f aca="false">IF(OR(H33="",N('Example Rules'!$B$7)=0),"",IF(H33&lt;=-'Example Rules'!$B$7,"STOP","OK"))</f>
        <v>STOP</v>
      </c>
      <c r="J33" s="26" t="n">
        <f aca="false">IF(P33&lt;&gt;"OK","",SUMIFS(B$8:B33,A$8:A33,"&gt;"&amp;(A33-7),P$8:P33,"OK"))</f>
        <v>-880.12</v>
      </c>
      <c r="K33" s="27" t="n">
        <f aca="false">IF(P33&lt;&gt;"OK","",IF(G33-J33-SUMIFS(C$8:C33,A$8:A33,"&gt;"&amp;(A33-7),P$8:P33,"OK")&lt;=0,"",J33/(G33-J33-SUMIFS(C$8:C33,A$8:A33,"&gt;"&amp;(A33-7),P$8:P33,"OK"))))</f>
        <v>-0.0263469067261068</v>
      </c>
      <c r="L33" s="28" t="str">
        <f aca="false">IF(OR(P33&lt;&gt;"OK",K33="",N('Example Rules'!$B$8)=0),"",IF(K33&lt;=-'Example Rules'!$B$8,"STOP","OK"))</f>
        <v>OK</v>
      </c>
      <c r="M33" s="26" t="n">
        <f aca="false">IF(P33&lt;&gt;"OK","",MAX(IF(COUNT(M$8:M32)=0,N('Example Rules'!$B$5),INDEX(M$8:M32,MATCH(9.99E+307,M$8:M32)))+N(C33),G33))</f>
        <v>33939.54</v>
      </c>
      <c r="N33" s="27" t="n">
        <f aca="false">IF(P33&lt;&gt;"OK","",IF(N(M33)&lt;=0,"",MAX(0,1-G33/M33)))</f>
        <v>0.0416799991985749</v>
      </c>
      <c r="O33" s="33" t="n">
        <f aca="false">IF(P33&lt;&gt;"OK","",IF(OR(N('Example Rules'!$B$11)=0,N(N33)&lt;'Example Rules'!$B$11),1,IF(OR('Example Rules'!$B$12="",N('Example Rules'!$B$12)&lt;0,N('Example Rules'!$B$12)&gt;1),1,'Example Rules'!$B$12)))</f>
        <v>1</v>
      </c>
      <c r="P33" s="28" t="str">
        <f aca="false">IF(COUNTA(A33:E33)=0,"",IF(NOT(ISNUMBER(A33)),"Add a date",IF(NOT(ISNUMBER(B33)),"Add P/L (0 if flat)",IF(AND(C33&lt;&gt;"",NOT(ISNUMBER(C33))),"Deposit must be a number",IF(N('Example Rules'!$B$5)&lt;=0,"Set account size on Rules",IF(A33&lt;=MAX(A$8:A32),"Date must be after the rows above","OK"))))))</f>
        <v>OK</v>
      </c>
      <c r="Q33" s="28" t="n">
        <f aca="false">IF(P33&lt;&gt;"OK","",COUNTIF(P$8:P33,"OK"))</f>
        <v>26</v>
      </c>
    </row>
    <row r="34" customFormat="false" ht="15" hidden="false" customHeight="false" outlineLevel="0" collapsed="false">
      <c r="A34" s="29" t="n">
        <v>46274</v>
      </c>
      <c r="B34" s="32" t="n">
        <v>162.62</v>
      </c>
      <c r="C34" s="32"/>
      <c r="D34" s="15" t="n">
        <v>1</v>
      </c>
      <c r="E34" s="15"/>
      <c r="F34" s="26" t="n">
        <f aca="false">IF(P34&lt;&gt;"OK","",IF(COUNT(G$8:G33)=0,N('Example Rules'!$B$5),INDEX(G$8:G33,MATCH(9.99E+307,G$8:G33))))</f>
        <v>32524.94</v>
      </c>
      <c r="G34" s="26" t="n">
        <f aca="false">IF(P34&lt;&gt;"OK","",F34+B34+N(C34))</f>
        <v>32687.56</v>
      </c>
      <c r="H34" s="27" t="n">
        <f aca="false">IF(OR(P34&lt;&gt;"OK",N(F34)&lt;=0),"",B34/F34)</f>
        <v>0.00499985549550591</v>
      </c>
      <c r="I34" s="28" t="str">
        <f aca="false">IF(OR(H34="",N('Example Rules'!$B$7)=0),"",IF(H34&lt;=-'Example Rules'!$B$7,"STOP","OK"))</f>
        <v>OK</v>
      </c>
      <c r="J34" s="26" t="n">
        <f aca="false">IF(P34&lt;&gt;"OK","",SUMIFS(B$8:B34,A$8:A34,"&gt;"&amp;(A34-7),P$8:P34,"OK"))</f>
        <v>-717.5</v>
      </c>
      <c r="K34" s="27" t="n">
        <f aca="false">IF(P34&lt;&gt;"OK","",IF(G34-J34-SUMIFS(C$8:C34,A$8:A34,"&gt;"&amp;(A34-7),P$8:P34,"OK")&lt;=0,"",J34/(G34-J34-SUMIFS(C$8:C34,A$8:A34,"&gt;"&amp;(A34-7),P$8:P34,"OK"))))</f>
        <v>-0.021478781956985</v>
      </c>
      <c r="L34" s="28" t="str">
        <f aca="false">IF(OR(P34&lt;&gt;"OK",K34="",N('Example Rules'!$B$8)=0),"",IF(K34&lt;=-'Example Rules'!$B$8,"STOP","OK"))</f>
        <v>OK</v>
      </c>
      <c r="M34" s="26" t="n">
        <f aca="false">IF(P34&lt;&gt;"OK","",MAX(IF(COUNT(M$8:M33)=0,N('Example Rules'!$B$5),INDEX(M$8:M33,MATCH(9.99E+307,M$8:M33)))+N(C34),G34))</f>
        <v>33939.54</v>
      </c>
      <c r="N34" s="27" t="n">
        <f aca="false">IF(P34&lt;&gt;"OK","",IF(N(M34)&lt;=0,"",MAX(0,1-G34/M34)))</f>
        <v>0.0368885376761148</v>
      </c>
      <c r="O34" s="33" t="n">
        <f aca="false">IF(P34&lt;&gt;"OK","",IF(OR(N('Example Rules'!$B$11)=0,N(N34)&lt;'Example Rules'!$B$11),1,IF(OR('Example Rules'!$B$12="",N('Example Rules'!$B$12)&lt;0,N('Example Rules'!$B$12)&gt;1),1,'Example Rules'!$B$12)))</f>
        <v>1</v>
      </c>
      <c r="P34" s="28" t="str">
        <f aca="false">IF(COUNTA(A34:E34)=0,"",IF(NOT(ISNUMBER(A34)),"Add a date",IF(NOT(ISNUMBER(B34)),"Add P/L (0 if flat)",IF(AND(C34&lt;&gt;"",NOT(ISNUMBER(C34))),"Deposit must be a number",IF(N('Example Rules'!$B$5)&lt;=0,"Set account size on Rules",IF(A34&lt;=MAX(A$8:A33),"Date must be after the rows above","OK"))))))</f>
        <v>OK</v>
      </c>
      <c r="Q34" s="28" t="n">
        <f aca="false">IF(P34&lt;&gt;"OK","",COUNTIF(P$8:P34,"OK"))</f>
        <v>27</v>
      </c>
    </row>
    <row r="35" customFormat="false" ht="15" hidden="false" customHeight="false" outlineLevel="0" collapsed="false">
      <c r="A35" s="29" t="n">
        <v>46275</v>
      </c>
      <c r="B35" s="32" t="n">
        <v>-326.88</v>
      </c>
      <c r="C35" s="32"/>
      <c r="D35" s="15" t="n">
        <v>3</v>
      </c>
      <c r="E35" s="15"/>
      <c r="F35" s="26" t="n">
        <f aca="false">IF(P35&lt;&gt;"OK","",IF(COUNT(G$8:G34)=0,N('Example Rules'!$B$5),INDEX(G$8:G34,MATCH(9.99E+307,G$8:G34))))</f>
        <v>32687.56</v>
      </c>
      <c r="G35" s="26" t="n">
        <f aca="false">IF(P35&lt;&gt;"OK","",F35+B35+N(C35))</f>
        <v>32360.68</v>
      </c>
      <c r="H35" s="27" t="n">
        <f aca="false">IF(OR(P35&lt;&gt;"OK",N(F35)&lt;=0),"",B35/F35)</f>
        <v>-0.0100001346077835</v>
      </c>
      <c r="I35" s="28" t="str">
        <f aca="false">IF(OR(H35="",N('Example Rules'!$B$7)=0),"",IF(H35&lt;=-'Example Rules'!$B$7,"STOP","OK"))</f>
        <v>OK</v>
      </c>
      <c r="J35" s="26" t="n">
        <f aca="false">IF(P35&lt;&gt;"OK","",SUMIFS(B$8:B35,A$8:A35,"&gt;"&amp;(A35-7),P$8:P35,"OK"))</f>
        <v>-1578.86</v>
      </c>
      <c r="K35" s="27" t="n">
        <f aca="false">IF(P35&lt;&gt;"OK","",IF(G35-J35-SUMIFS(C$8:C35,A$8:A35,"&gt;"&amp;(A35-7),P$8:P35,"OK")&lt;=0,"",J35/(G35-J35-SUMIFS(C$8:C35,A$8:A35,"&gt;"&amp;(A35-7),P$8:P35,"OK"))))</f>
        <v>-0.0465197819416527</v>
      </c>
      <c r="L35" s="28" t="str">
        <f aca="false">IF(OR(P35&lt;&gt;"OK",K35="",N('Example Rules'!$B$8)=0),"",IF(K35&lt;=-'Example Rules'!$B$8,"STOP","OK"))</f>
        <v>OK</v>
      </c>
      <c r="M35" s="26" t="n">
        <f aca="false">IF(P35&lt;&gt;"OK","",MAX(IF(COUNT(M$8:M34)=0,N('Example Rules'!$B$5),INDEX(M$8:M34,MATCH(9.99E+307,M$8:M34)))+N(C35),G35))</f>
        <v>33939.54</v>
      </c>
      <c r="N35" s="27" t="n">
        <f aca="false">IF(P35&lt;&gt;"OK","",IF(N(M35)&lt;=0,"",MAX(0,1-G35/M35)))</f>
        <v>0.0465197819416529</v>
      </c>
      <c r="O35" s="33" t="n">
        <f aca="false">IF(P35&lt;&gt;"OK","",IF(OR(N('Example Rules'!$B$11)=0,N(N35)&lt;'Example Rules'!$B$11),1,IF(OR('Example Rules'!$B$12="",N('Example Rules'!$B$12)&lt;0,N('Example Rules'!$B$12)&gt;1),1,'Example Rules'!$B$12)))</f>
        <v>1</v>
      </c>
      <c r="P35" s="28" t="str">
        <f aca="false">IF(COUNTA(A35:E35)=0,"",IF(NOT(ISNUMBER(A35)),"Add a date",IF(NOT(ISNUMBER(B35)),"Add P/L (0 if flat)",IF(AND(C35&lt;&gt;"",NOT(ISNUMBER(C35))),"Deposit must be a number",IF(N('Example Rules'!$B$5)&lt;=0,"Set account size on Rules",IF(A35&lt;=MAX(A$8:A34),"Date must be after the rows above","OK"))))))</f>
        <v>OK</v>
      </c>
      <c r="Q35" s="28" t="n">
        <f aca="false">IF(P35&lt;&gt;"OK","",COUNTIF(P$8:P35,"OK"))</f>
        <v>28</v>
      </c>
    </row>
    <row r="36" customFormat="false" ht="15" hidden="false" customHeight="false" outlineLevel="0" collapsed="false">
      <c r="A36" s="29" t="n">
        <v>46276</v>
      </c>
      <c r="B36" s="32" t="n">
        <v>-453.05</v>
      </c>
      <c r="C36" s="32"/>
      <c r="D36" s="15" t="n">
        <v>3</v>
      </c>
      <c r="E36" s="15"/>
      <c r="F36" s="26" t="n">
        <f aca="false">IF(P36&lt;&gt;"OK","",IF(COUNT(G$8:G35)=0,N('Example Rules'!$B$5),INDEX(G$8:G35,MATCH(9.99E+307,G$8:G35))))</f>
        <v>32360.68</v>
      </c>
      <c r="G36" s="26" t="n">
        <f aca="false">IF(P36&lt;&gt;"OK","",F36+B36+N(C36))</f>
        <v>31907.63</v>
      </c>
      <c r="H36" s="27" t="n">
        <f aca="false">IF(OR(P36&lt;&gt;"OK",N(F36)&lt;=0),"",B36/F36)</f>
        <v>-0.0140000148328156</v>
      </c>
      <c r="I36" s="28" t="str">
        <f aca="false">IF(OR(H36="",N('Example Rules'!$B$7)=0),"",IF(H36&lt;=-'Example Rules'!$B$7,"STOP","OK"))</f>
        <v>OK</v>
      </c>
      <c r="J36" s="26" t="n">
        <f aca="false">IF(P36&lt;&gt;"OK","",SUMIFS(B$8:B36,A$8:A36,"&gt;"&amp;(A36-7),P$8:P36,"OK"))</f>
        <v>-1692.51</v>
      </c>
      <c r="K36" s="27" t="n">
        <f aca="false">IF(P36&lt;&gt;"OK","",IF(G36-J36-SUMIFS(C$8:C36,A$8:A36,"&gt;"&amp;(A36-7),P$8:P36,"OK")&lt;=0,"",J36/(G36-J36-SUMIFS(C$8:C36,A$8:A36,"&gt;"&amp;(A36-7),P$8:P36,"OK"))))</f>
        <v>-0.0503721115447733</v>
      </c>
      <c r="L36" s="28" t="str">
        <f aca="false">IF(OR(P36&lt;&gt;"OK",K36="",N('Example Rules'!$B$8)=0),"",IF(K36&lt;=-'Example Rules'!$B$8,"STOP","OK"))</f>
        <v>OK</v>
      </c>
      <c r="M36" s="26" t="n">
        <f aca="false">IF(P36&lt;&gt;"OK","",MAX(IF(COUNT(M$8:M35)=0,N('Example Rules'!$B$5),INDEX(M$8:M35,MATCH(9.99E+307,M$8:M35)))+N(C36),G36))</f>
        <v>33939.54</v>
      </c>
      <c r="N36" s="27" t="n">
        <f aca="false">IF(P36&lt;&gt;"OK","",IF(N(M36)&lt;=0,"",MAX(0,1-G36/M36)))</f>
        <v>0.059868519137266</v>
      </c>
      <c r="O36" s="33" t="n">
        <f aca="false">IF(P36&lt;&gt;"OK","",IF(OR(N('Example Rules'!$B$11)=0,N(N36)&lt;'Example Rules'!$B$11),1,IF(OR('Example Rules'!$B$12="",N('Example Rules'!$B$12)&lt;0,N('Example Rules'!$B$12)&gt;1),1,'Example Rules'!$B$12)))</f>
        <v>1</v>
      </c>
      <c r="P36" s="28" t="str">
        <f aca="false">IF(COUNTA(A36:E36)=0,"",IF(NOT(ISNUMBER(A36)),"Add a date",IF(NOT(ISNUMBER(B36)),"Add P/L (0 if flat)",IF(AND(C36&lt;&gt;"",NOT(ISNUMBER(C36))),"Deposit must be a number",IF(N('Example Rules'!$B$5)&lt;=0,"Set account size on Rules",IF(A36&lt;=MAX(A$8:A35),"Date must be after the rows above","OK"))))))</f>
        <v>OK</v>
      </c>
      <c r="Q36" s="28" t="n">
        <f aca="false">IF(P36&lt;&gt;"OK","",COUNTIF(P$8:P36,"OK"))</f>
        <v>29</v>
      </c>
    </row>
    <row r="37" customFormat="false" ht="15" hidden="false" customHeight="false" outlineLevel="0" collapsed="false">
      <c r="A37" s="29" t="n">
        <v>46279</v>
      </c>
      <c r="B37" s="32" t="n">
        <v>-989.14</v>
      </c>
      <c r="C37" s="32"/>
      <c r="D37" s="15" t="n">
        <v>3</v>
      </c>
      <c r="E37" s="15"/>
      <c r="F37" s="26" t="n">
        <f aca="false">IF(P37&lt;&gt;"OK","",IF(COUNT(G$8:G36)=0,N('Example Rules'!$B$5),INDEX(G$8:G36,MATCH(9.99E+307,G$8:G36))))</f>
        <v>31907.63</v>
      </c>
      <c r="G37" s="26" t="n">
        <f aca="false">IF(P37&lt;&gt;"OK","",F37+B37+N(C37))</f>
        <v>30918.49</v>
      </c>
      <c r="H37" s="27" t="n">
        <f aca="false">IF(OR(P37&lt;&gt;"OK",N(F37)&lt;=0),"",B37/F37)</f>
        <v>-0.0310001087514178</v>
      </c>
      <c r="I37" s="28" t="str">
        <f aca="false">IF(OR(H37="",N('Example Rules'!$B$7)=0),"",IF(H37&lt;=-'Example Rules'!$B$7,"STOP","OK"))</f>
        <v>STOP</v>
      </c>
      <c r="J37" s="26" t="n">
        <f aca="false">IF(P37&lt;&gt;"OK","",SUMIFS(B$8:B37,A$8:A37,"&gt;"&amp;(A37-7),P$8:P37,"OK"))</f>
        <v>-2681.65</v>
      </c>
      <c r="K37" s="27" t="n">
        <f aca="false">IF(P37&lt;&gt;"OK","",IF(G37-J37-SUMIFS(C$8:C37,A$8:A37,"&gt;"&amp;(A37-7),P$8:P37,"OK")&lt;=0,"",J37/(G37-J37-SUMIFS(C$8:C37,A$8:A37,"&gt;"&amp;(A37-7),P$8:P37,"OK"))))</f>
        <v>-0.0798106793602646</v>
      </c>
      <c r="L37" s="28" t="str">
        <f aca="false">IF(OR(P37&lt;&gt;"OK",K37="",N('Example Rules'!$B$8)=0),"",IF(K37&lt;=-'Example Rules'!$B$8,"STOP","OK"))</f>
        <v>STOP</v>
      </c>
      <c r="M37" s="26" t="n">
        <f aca="false">IF(P37&lt;&gt;"OK","",MAX(IF(COUNT(M$8:M36)=0,N('Example Rules'!$B$5),INDEX(M$8:M36,MATCH(9.99E+307,M$8:M36)))+N(C37),G37))</f>
        <v>33939.54</v>
      </c>
      <c r="N37" s="27" t="n">
        <f aca="false">IF(P37&lt;&gt;"OK","",IF(N(M37)&lt;=0,"",MAX(0,1-G37/M37)))</f>
        <v>0.0890126972846421</v>
      </c>
      <c r="O37" s="33" t="n">
        <f aca="false">IF(P37&lt;&gt;"OK","",IF(OR(N('Example Rules'!$B$11)=0,N(N37)&lt;'Example Rules'!$B$11),1,IF(OR('Example Rules'!$B$12="",N('Example Rules'!$B$12)&lt;0,N('Example Rules'!$B$12)&gt;1),1,'Example Rules'!$B$12)))</f>
        <v>1</v>
      </c>
      <c r="P37" s="28" t="str">
        <f aca="false">IF(COUNTA(A37:E37)=0,"",IF(NOT(ISNUMBER(A37)),"Add a date",IF(NOT(ISNUMBER(B37)),"Add P/L (0 if flat)",IF(AND(C37&lt;&gt;"",NOT(ISNUMBER(C37))),"Deposit must be a number",IF(N('Example Rules'!$B$5)&lt;=0,"Set account size on Rules",IF(A37&lt;=MAX(A$8:A36),"Date must be after the rows above","OK"))))))</f>
        <v>OK</v>
      </c>
      <c r="Q37" s="28" t="n">
        <f aca="false">IF(P37&lt;&gt;"OK","",COUNTIF(P$8:P37,"OK"))</f>
        <v>30</v>
      </c>
    </row>
    <row r="38" customFormat="false" ht="15" hidden="false" customHeight="false" outlineLevel="0" collapsed="false">
      <c r="A38" s="29" t="n">
        <v>46280</v>
      </c>
      <c r="B38" s="32" t="n">
        <v>-247.35</v>
      </c>
      <c r="C38" s="32"/>
      <c r="D38" s="15" t="n">
        <v>1</v>
      </c>
      <c r="E38" s="15"/>
      <c r="F38" s="26" t="n">
        <f aca="false">IF(P38&lt;&gt;"OK","",IF(COUNT(G$8:G37)=0,N('Example Rules'!$B$5),INDEX(G$8:G37,MATCH(9.99E+307,G$8:G37))))</f>
        <v>30918.49</v>
      </c>
      <c r="G38" s="26" t="n">
        <f aca="false">IF(P38&lt;&gt;"OK","",F38+B38+N(C38))</f>
        <v>30671.14</v>
      </c>
      <c r="H38" s="27" t="n">
        <f aca="false">IF(OR(P38&lt;&gt;"OK",N(F38)&lt;=0),"",B38/F38)</f>
        <v>-0.00800006727366052</v>
      </c>
      <c r="I38" s="28" t="str">
        <f aca="false">IF(OR(H38="",N('Example Rules'!$B$7)=0),"",IF(H38&lt;=-'Example Rules'!$B$7,"STOP","OK"))</f>
        <v>OK</v>
      </c>
      <c r="J38" s="26" t="n">
        <f aca="false">IF(P38&lt;&gt;"OK","",SUMIFS(B$8:B38,A$8:A38,"&gt;"&amp;(A38-7),P$8:P38,"OK"))</f>
        <v>-1853.8</v>
      </c>
      <c r="K38" s="27" t="n">
        <f aca="false">IF(P38&lt;&gt;"OK","",IF(G38-J38-SUMIFS(C$8:C38,A$8:A38,"&gt;"&amp;(A38-7),P$8:P38,"OK")&lt;=0,"",J38/(G38-J38-SUMIFS(C$8:C38,A$8:A38,"&gt;"&amp;(A38-7),P$8:P38,"OK"))))</f>
        <v>-0.0569962619454486</v>
      </c>
      <c r="L38" s="28" t="str">
        <f aca="false">IF(OR(P38&lt;&gt;"OK",K38="",N('Example Rules'!$B$8)=0),"",IF(K38&lt;=-'Example Rules'!$B$8,"STOP","OK"))</f>
        <v>OK</v>
      </c>
      <c r="M38" s="26" t="n">
        <f aca="false">IF(P38&lt;&gt;"OK","",MAX(IF(COUNT(M$8:M37)=0,N('Example Rules'!$B$5),INDEX(M$8:M37,MATCH(9.99E+307,M$8:M37)))+N(C38),G38))</f>
        <v>33939.54</v>
      </c>
      <c r="N38" s="27" t="n">
        <f aca="false">IF(P38&lt;&gt;"OK","",IF(N(M38)&lt;=0,"",MAX(0,1-G38/M38)))</f>
        <v>0.0963006569918155</v>
      </c>
      <c r="O38" s="33" t="n">
        <f aca="false">IF(P38&lt;&gt;"OK","",IF(OR(N('Example Rules'!$B$11)=0,N(N38)&lt;'Example Rules'!$B$11),1,IF(OR('Example Rules'!$B$12="",N('Example Rules'!$B$12)&lt;0,N('Example Rules'!$B$12)&gt;1),1,'Example Rules'!$B$12)))</f>
        <v>1</v>
      </c>
      <c r="P38" s="28" t="str">
        <f aca="false">IF(COUNTA(A38:E38)=0,"",IF(NOT(ISNUMBER(A38)),"Add a date",IF(NOT(ISNUMBER(B38)),"Add P/L (0 if flat)",IF(AND(C38&lt;&gt;"",NOT(ISNUMBER(C38))),"Deposit must be a number",IF(N('Example Rules'!$B$5)&lt;=0,"Set account size on Rules",IF(A38&lt;=MAX(A$8:A37),"Date must be after the rows above","OK"))))))</f>
        <v>OK</v>
      </c>
      <c r="Q38" s="28" t="n">
        <f aca="false">IF(P38&lt;&gt;"OK","",COUNTIF(P$8:P38,"OK"))</f>
        <v>31</v>
      </c>
    </row>
    <row r="39" customFormat="false" ht="15" hidden="false" customHeight="false" outlineLevel="0" collapsed="false">
      <c r="A39" s="29" t="n">
        <v>46281</v>
      </c>
      <c r="B39" s="32" t="n">
        <v>-306.71</v>
      </c>
      <c r="C39" s="32"/>
      <c r="D39" s="15" t="n">
        <v>1</v>
      </c>
      <c r="E39" s="15"/>
      <c r="F39" s="26" t="n">
        <f aca="false">IF(P39&lt;&gt;"OK","",IF(COUNT(G$8:G38)=0,N('Example Rules'!$B$5),INDEX(G$8:G38,MATCH(9.99E+307,G$8:G38))))</f>
        <v>30671.14</v>
      </c>
      <c r="G39" s="26" t="n">
        <f aca="false">IF(P39&lt;&gt;"OK","",F39+B39+N(C39))</f>
        <v>30364.43</v>
      </c>
      <c r="H39" s="27" t="n">
        <f aca="false">IF(OR(P39&lt;&gt;"OK",N(F39)&lt;=0),"",B39/F39)</f>
        <v>-0.00999995435448438</v>
      </c>
      <c r="I39" s="28" t="str">
        <f aca="false">IF(OR(H39="",N('Example Rules'!$B$7)=0),"",IF(H39&lt;=-'Example Rules'!$B$7,"STOP","OK"))</f>
        <v>OK</v>
      </c>
      <c r="J39" s="26" t="n">
        <f aca="false">IF(P39&lt;&gt;"OK","",SUMIFS(B$8:B39,A$8:A39,"&gt;"&amp;(A39-7),P$8:P39,"OK"))</f>
        <v>-2323.13</v>
      </c>
      <c r="K39" s="27" t="n">
        <f aca="false">IF(P39&lt;&gt;"OK","",IF(G39-J39-SUMIFS(C$8:C39,A$8:A39,"&gt;"&amp;(A39-7),P$8:P39,"OK")&lt;=0,"",J39/(G39-J39-SUMIFS(C$8:C39,A$8:A39,"&gt;"&amp;(A39-7),P$8:P39,"OK"))))</f>
        <v>-0.0710707682066205</v>
      </c>
      <c r="L39" s="28" t="str">
        <f aca="false">IF(OR(P39&lt;&gt;"OK",K39="",N('Example Rules'!$B$8)=0),"",IF(K39&lt;=-'Example Rules'!$B$8,"STOP","OK"))</f>
        <v>STOP</v>
      </c>
      <c r="M39" s="26" t="n">
        <f aca="false">IF(P39&lt;&gt;"OK","",MAX(IF(COUNT(M$8:M38)=0,N('Example Rules'!$B$5),INDEX(M$8:M38,MATCH(9.99E+307,M$8:M38)))+N(C39),G39))</f>
        <v>33939.54</v>
      </c>
      <c r="N39" s="27" t="n">
        <f aca="false">IF(P39&lt;&gt;"OK","",IF(N(M39)&lt;=0,"",MAX(0,1-G39/M39)))</f>
        <v>0.105337609172075</v>
      </c>
      <c r="O39" s="33" t="n">
        <f aca="false">IF(P39&lt;&gt;"OK","",IF(OR(N('Example Rules'!$B$11)=0,N(N39)&lt;'Example Rules'!$B$11),1,IF(OR('Example Rules'!$B$12="",N('Example Rules'!$B$12)&lt;0,N('Example Rules'!$B$12)&gt;1),1,'Example Rules'!$B$12)))</f>
        <v>0.5</v>
      </c>
      <c r="P39" s="28" t="str">
        <f aca="false">IF(COUNTA(A39:E39)=0,"",IF(NOT(ISNUMBER(A39)),"Add a date",IF(NOT(ISNUMBER(B39)),"Add P/L (0 if flat)",IF(AND(C39&lt;&gt;"",NOT(ISNUMBER(C39))),"Deposit must be a number",IF(N('Example Rules'!$B$5)&lt;=0,"Set account size on Rules",IF(A39&lt;=MAX(A$8:A38),"Date must be after the rows above","OK"))))))</f>
        <v>OK</v>
      </c>
      <c r="Q39" s="28" t="n">
        <f aca="false">IF(P39&lt;&gt;"OK","",COUNTIF(P$8:P39,"OK"))</f>
        <v>32</v>
      </c>
    </row>
    <row r="40" customFormat="false" ht="15" hidden="false" customHeight="false" outlineLevel="0" collapsed="false">
      <c r="A40" s="29" t="n">
        <v>46282</v>
      </c>
      <c r="B40" s="32" t="n">
        <v>91.09</v>
      </c>
      <c r="C40" s="32"/>
      <c r="D40" s="15" t="n">
        <v>1</v>
      </c>
      <c r="E40" s="15" t="s">
        <v>245</v>
      </c>
      <c r="F40" s="26" t="n">
        <f aca="false">IF(P40&lt;&gt;"OK","",IF(COUNT(G$8:G39)=0,N('Example Rules'!$B$5),INDEX(G$8:G39,MATCH(9.99E+307,G$8:G39))))</f>
        <v>30364.43</v>
      </c>
      <c r="G40" s="26" t="n">
        <f aca="false">IF(P40&lt;&gt;"OK","",F40+B40+N(C40))</f>
        <v>30455.52</v>
      </c>
      <c r="H40" s="27" t="n">
        <f aca="false">IF(OR(P40&lt;&gt;"OK",N(F40)&lt;=0),"",B40/F40)</f>
        <v>0.00299989164953862</v>
      </c>
      <c r="I40" s="28" t="str">
        <f aca="false">IF(OR(H40="",N('Example Rules'!$B$7)=0),"",IF(H40&lt;=-'Example Rules'!$B$7,"STOP","OK"))</f>
        <v>OK</v>
      </c>
      <c r="J40" s="26" t="n">
        <f aca="false">IF(P40&lt;&gt;"OK","",SUMIFS(B$8:B40,A$8:A40,"&gt;"&amp;(A40-7),P$8:P40,"OK"))</f>
        <v>-1905.16</v>
      </c>
      <c r="K40" s="27" t="n">
        <f aca="false">IF(P40&lt;&gt;"OK","",IF(G40-J40-SUMIFS(C$8:C40,A$8:A40,"&gt;"&amp;(A40-7),P$8:P40,"OK")&lt;=0,"",J40/(G40-J40-SUMIFS(C$8:C40,A$8:A40,"&gt;"&amp;(A40-7),P$8:P40,"OK"))))</f>
        <v>-0.0588726812909988</v>
      </c>
      <c r="L40" s="28" t="str">
        <f aca="false">IF(OR(P40&lt;&gt;"OK",K40="",N('Example Rules'!$B$8)=0),"",IF(K40&lt;=-'Example Rules'!$B$8,"STOP","OK"))</f>
        <v>OK</v>
      </c>
      <c r="M40" s="26" t="n">
        <f aca="false">IF(P40&lt;&gt;"OK","",MAX(IF(COUNT(M$8:M39)=0,N('Example Rules'!$B$5),INDEX(M$8:M39,MATCH(9.99E+307,M$8:M39)))+N(C40),G40))</f>
        <v>33939.54</v>
      </c>
      <c r="N40" s="27" t="n">
        <f aca="false">IF(P40&lt;&gt;"OK","",IF(N(M40)&lt;=0,"",MAX(0,1-G40/M40)))</f>
        <v>0.102653718936674</v>
      </c>
      <c r="O40" s="33" t="n">
        <f aca="false">IF(P40&lt;&gt;"OK","",IF(OR(N('Example Rules'!$B$11)=0,N(N40)&lt;'Example Rules'!$B$11),1,IF(OR('Example Rules'!$B$12="",N('Example Rules'!$B$12)&lt;0,N('Example Rules'!$B$12)&gt;1),1,'Example Rules'!$B$12)))</f>
        <v>0.5</v>
      </c>
      <c r="P40" s="28" t="str">
        <f aca="false">IF(COUNTA(A40:E40)=0,"",IF(NOT(ISNUMBER(A40)),"Add a date",IF(NOT(ISNUMBER(B40)),"Add P/L (0 if flat)",IF(AND(C40&lt;&gt;"",NOT(ISNUMBER(C40))),"Deposit must be a number",IF(N('Example Rules'!$B$5)&lt;=0,"Set account size on Rules",IF(A40&lt;=MAX(A$8:A39),"Date must be after the rows above","OK"))))))</f>
        <v>OK</v>
      </c>
      <c r="Q40" s="28" t="n">
        <f aca="false">IF(P40&lt;&gt;"OK","",COUNTIF(P$8:P40,"OK"))</f>
        <v>33</v>
      </c>
    </row>
    <row r="41" customFormat="false" ht="15" hidden="false" customHeight="false" outlineLevel="0" collapsed="false">
      <c r="A41" s="29" t="n">
        <v>46283</v>
      </c>
      <c r="B41" s="32" t="n">
        <v>-182.73</v>
      </c>
      <c r="C41" s="32"/>
      <c r="D41" s="15" t="n">
        <v>2</v>
      </c>
      <c r="E41" s="15" t="s">
        <v>245</v>
      </c>
      <c r="F41" s="26" t="n">
        <f aca="false">IF(P41&lt;&gt;"OK","",IF(COUNT(G$8:G40)=0,N('Example Rules'!$B$5),INDEX(G$8:G40,MATCH(9.99E+307,G$8:G40))))</f>
        <v>30455.52</v>
      </c>
      <c r="G41" s="26" t="n">
        <f aca="false">IF(P41&lt;&gt;"OK","",F41+B41+N(C41))</f>
        <v>30272.79</v>
      </c>
      <c r="H41" s="27" t="n">
        <f aca="false">IF(OR(P41&lt;&gt;"OK",N(F41)&lt;=0),"",B41/F41)</f>
        <v>-0.00599989755551703</v>
      </c>
      <c r="I41" s="28" t="str">
        <f aca="false">IF(OR(H41="",N('Example Rules'!$B$7)=0),"",IF(H41&lt;=-'Example Rules'!$B$7,"STOP","OK"))</f>
        <v>OK</v>
      </c>
      <c r="J41" s="26" t="n">
        <f aca="false">IF(P41&lt;&gt;"OK","",SUMIFS(B$8:B41,A$8:A41,"&gt;"&amp;(A41-7),P$8:P41,"OK"))</f>
        <v>-1634.84</v>
      </c>
      <c r="K41" s="27" t="n">
        <f aca="false">IF(P41&lt;&gt;"OK","",IF(G41-J41-SUMIFS(C$8:C41,A$8:A41,"&gt;"&amp;(A41-7),P$8:P41,"OK")&lt;=0,"",J41/(G41-J41-SUMIFS(C$8:C41,A$8:A41,"&gt;"&amp;(A41-7),P$8:P41,"OK"))))</f>
        <v>-0.0512366477861251</v>
      </c>
      <c r="L41" s="28" t="str">
        <f aca="false">IF(OR(P41&lt;&gt;"OK",K41="",N('Example Rules'!$B$8)=0),"",IF(K41&lt;=-'Example Rules'!$B$8,"STOP","OK"))</f>
        <v>OK</v>
      </c>
      <c r="M41" s="26" t="n">
        <f aca="false">IF(P41&lt;&gt;"OK","",MAX(IF(COUNT(M$8:M40)=0,N('Example Rules'!$B$5),INDEX(M$8:M40,MATCH(9.99E+307,M$8:M40)))+N(C41),G41))</f>
        <v>33939.54</v>
      </c>
      <c r="N41" s="27" t="n">
        <f aca="false">IF(P41&lt;&gt;"OK","",IF(N(M41)&lt;=0,"",MAX(0,1-G41/M41)))</f>
        <v>0.108037704694878</v>
      </c>
      <c r="O41" s="33" t="n">
        <f aca="false">IF(P41&lt;&gt;"OK","",IF(OR(N('Example Rules'!$B$11)=0,N(N41)&lt;'Example Rules'!$B$11),1,IF(OR('Example Rules'!$B$12="",N('Example Rules'!$B$12)&lt;0,N('Example Rules'!$B$12)&gt;1),1,'Example Rules'!$B$12)))</f>
        <v>0.5</v>
      </c>
      <c r="P41" s="28" t="str">
        <f aca="false">IF(COUNTA(A41:E41)=0,"",IF(NOT(ISNUMBER(A41)),"Add a date",IF(NOT(ISNUMBER(B41)),"Add P/L (0 if flat)",IF(AND(C41&lt;&gt;"",NOT(ISNUMBER(C41))),"Deposit must be a number",IF(N('Example Rules'!$B$5)&lt;=0,"Set account size on Rules",IF(A41&lt;=MAX(A$8:A40),"Date must be after the rows above","OK"))))))</f>
        <v>OK</v>
      </c>
      <c r="Q41" s="28" t="n">
        <f aca="false">IF(P41&lt;&gt;"OK","",COUNTIF(P$8:P41,"OK"))</f>
        <v>34</v>
      </c>
    </row>
    <row r="42" customFormat="false" ht="15" hidden="false" customHeight="false" outlineLevel="0" collapsed="false">
      <c r="A42" s="29" t="n">
        <v>46286</v>
      </c>
      <c r="B42" s="32" t="n">
        <v>60.55</v>
      </c>
      <c r="C42" s="32"/>
      <c r="D42" s="15" t="n">
        <v>2</v>
      </c>
      <c r="E42" s="15" t="s">
        <v>245</v>
      </c>
      <c r="F42" s="26" t="n">
        <f aca="false">IF(P42&lt;&gt;"OK","",IF(COUNT(G$8:G41)=0,N('Example Rules'!$B$5),INDEX(G$8:G41,MATCH(9.99E+307,G$8:G41))))</f>
        <v>30272.79</v>
      </c>
      <c r="G42" s="26" t="n">
        <f aca="false">IF(P42&lt;&gt;"OK","",F42+B42+N(C42))</f>
        <v>30333.34</v>
      </c>
      <c r="H42" s="27" t="n">
        <f aca="false">IF(OR(P42&lt;&gt;"OK",N(F42)&lt;=0),"",B42/F42)</f>
        <v>0.00200014600570347</v>
      </c>
      <c r="I42" s="28" t="str">
        <f aca="false">IF(OR(H42="",N('Example Rules'!$B$7)=0),"",IF(H42&lt;=-'Example Rules'!$B$7,"STOP","OK"))</f>
        <v>OK</v>
      </c>
      <c r="J42" s="26" t="n">
        <f aca="false">IF(P42&lt;&gt;"OK","",SUMIFS(B$8:B42,A$8:A42,"&gt;"&amp;(A42-7),P$8:P42,"OK"))</f>
        <v>-585.15</v>
      </c>
      <c r="K42" s="27" t="n">
        <f aca="false">IF(P42&lt;&gt;"OK","",IF(G42-J42-SUMIFS(C$8:C42,A$8:A42,"&gt;"&amp;(A42-7),P$8:P42,"OK")&lt;=0,"",J42/(G42-J42-SUMIFS(C$8:C42,A$8:A42,"&gt;"&amp;(A42-7),P$8:P42,"OK"))))</f>
        <v>-0.0189255684866887</v>
      </c>
      <c r="L42" s="28" t="str">
        <f aca="false">IF(OR(P42&lt;&gt;"OK",K42="",N('Example Rules'!$B$8)=0),"",IF(K42&lt;=-'Example Rules'!$B$8,"STOP","OK"))</f>
        <v>OK</v>
      </c>
      <c r="M42" s="26" t="n">
        <f aca="false">IF(P42&lt;&gt;"OK","",MAX(IF(COUNT(M$8:M41)=0,N('Example Rules'!$B$5),INDEX(M$8:M41,MATCH(9.99E+307,M$8:M41)))+N(C42),G42))</f>
        <v>33939.54</v>
      </c>
      <c r="N42" s="27" t="n">
        <f aca="false">IF(P42&lt;&gt;"OK","",IF(N(M42)&lt;=0,"",MAX(0,1-G42/M42)))</f>
        <v>0.106253649872685</v>
      </c>
      <c r="O42" s="33" t="n">
        <f aca="false">IF(P42&lt;&gt;"OK","",IF(OR(N('Example Rules'!$B$11)=0,N(N42)&lt;'Example Rules'!$B$11),1,IF(OR('Example Rules'!$B$12="",N('Example Rules'!$B$12)&lt;0,N('Example Rules'!$B$12)&gt;1),1,'Example Rules'!$B$12)))</f>
        <v>0.5</v>
      </c>
      <c r="P42" s="28" t="str">
        <f aca="false">IF(COUNTA(A42:E42)=0,"",IF(NOT(ISNUMBER(A42)),"Add a date",IF(NOT(ISNUMBER(B42)),"Add P/L (0 if flat)",IF(AND(C42&lt;&gt;"",NOT(ISNUMBER(C42))),"Deposit must be a number",IF(N('Example Rules'!$B$5)&lt;=0,"Set account size on Rules",IF(A42&lt;=MAX(A$8:A41),"Date must be after the rows above","OK"))))))</f>
        <v>OK</v>
      </c>
      <c r="Q42" s="28" t="n">
        <f aca="false">IF(P42&lt;&gt;"OK","",COUNTIF(P$8:P42,"OK"))</f>
        <v>35</v>
      </c>
    </row>
    <row r="43" customFormat="false" ht="15" hidden="false" customHeight="false" outlineLevel="0" collapsed="false">
      <c r="A43" s="29" t="n">
        <v>46287</v>
      </c>
      <c r="B43" s="32" t="n">
        <v>-75.83</v>
      </c>
      <c r="C43" s="32"/>
      <c r="D43" s="15" t="n">
        <v>1</v>
      </c>
      <c r="E43" s="15" t="s">
        <v>245</v>
      </c>
      <c r="F43" s="26" t="n">
        <f aca="false">IF(P43&lt;&gt;"OK","",IF(COUNT(G$8:G42)=0,N('Example Rules'!$B$5),INDEX(G$8:G42,MATCH(9.99E+307,G$8:G42))))</f>
        <v>30333.34</v>
      </c>
      <c r="G43" s="26" t="n">
        <f aca="false">IF(P43&lt;&gt;"OK","",F43+B43+N(C43))</f>
        <v>30257.51</v>
      </c>
      <c r="H43" s="27" t="n">
        <f aca="false">IF(OR(P43&lt;&gt;"OK",N(F43)&lt;=0),"",B43/F43)</f>
        <v>-0.00249988956046383</v>
      </c>
      <c r="I43" s="28" t="str">
        <f aca="false">IF(OR(H43="",N('Example Rules'!$B$7)=0),"",IF(H43&lt;=-'Example Rules'!$B$7,"STOP","OK"))</f>
        <v>OK</v>
      </c>
      <c r="J43" s="26" t="n">
        <f aca="false">IF(P43&lt;&gt;"OK","",SUMIFS(B$8:B43,A$8:A43,"&gt;"&amp;(A43-7),P$8:P43,"OK"))</f>
        <v>-413.63</v>
      </c>
      <c r="K43" s="27" t="n">
        <f aca="false">IF(P43&lt;&gt;"OK","",IF(G43-J43-SUMIFS(C$8:C43,A$8:A43,"&gt;"&amp;(A43-7),P$8:P43,"OK")&lt;=0,"",J43/(G43-J43-SUMIFS(C$8:C43,A$8:A43,"&gt;"&amp;(A43-7),P$8:P43,"OK"))))</f>
        <v>-0.0134859675903798</v>
      </c>
      <c r="L43" s="28" t="str">
        <f aca="false">IF(OR(P43&lt;&gt;"OK",K43="",N('Example Rules'!$B$8)=0),"",IF(K43&lt;=-'Example Rules'!$B$8,"STOP","OK"))</f>
        <v>OK</v>
      </c>
      <c r="M43" s="26" t="n">
        <f aca="false">IF(P43&lt;&gt;"OK","",MAX(IF(COUNT(M$8:M42)=0,N('Example Rules'!$B$5),INDEX(M$8:M42,MATCH(9.99E+307,M$8:M42)))+N(C43),G43))</f>
        <v>33939.54</v>
      </c>
      <c r="N43" s="27" t="n">
        <f aca="false">IF(P43&lt;&gt;"OK","",IF(N(M43)&lt;=0,"",MAX(0,1-G43/M43)))</f>
        <v>0.108487917043071</v>
      </c>
      <c r="O43" s="33" t="n">
        <f aca="false">IF(P43&lt;&gt;"OK","",IF(OR(N('Example Rules'!$B$11)=0,N(N43)&lt;'Example Rules'!$B$11),1,IF(OR('Example Rules'!$B$12="",N('Example Rules'!$B$12)&lt;0,N('Example Rules'!$B$12)&gt;1),1,'Example Rules'!$B$12)))</f>
        <v>0.5</v>
      </c>
      <c r="P43" s="28" t="str">
        <f aca="false">IF(COUNTA(A43:E43)=0,"",IF(NOT(ISNUMBER(A43)),"Add a date",IF(NOT(ISNUMBER(B43)),"Add P/L (0 if flat)",IF(AND(C43&lt;&gt;"",NOT(ISNUMBER(C43))),"Deposit must be a number",IF(N('Example Rules'!$B$5)&lt;=0,"Set account size on Rules",IF(A43&lt;=MAX(A$8:A42),"Date must be after the rows above","OK"))))))</f>
        <v>OK</v>
      </c>
      <c r="Q43" s="28" t="n">
        <f aca="false">IF(P43&lt;&gt;"OK","",COUNTIF(P$8:P43,"OK"))</f>
        <v>36</v>
      </c>
    </row>
    <row r="44" customFormat="false" ht="15" hidden="false" customHeight="false" outlineLevel="0" collapsed="false">
      <c r="A44" s="29" t="n">
        <v>46288</v>
      </c>
      <c r="B44" s="32" t="n">
        <v>166.42</v>
      </c>
      <c r="C44" s="32"/>
      <c r="D44" s="15" t="n">
        <v>3</v>
      </c>
      <c r="E44" s="15" t="s">
        <v>245</v>
      </c>
      <c r="F44" s="26" t="n">
        <f aca="false">IF(P44&lt;&gt;"OK","",IF(COUNT(G$8:G43)=0,N('Example Rules'!$B$5),INDEX(G$8:G43,MATCH(9.99E+307,G$8:G43))))</f>
        <v>30257.51</v>
      </c>
      <c r="G44" s="26" t="n">
        <f aca="false">IF(P44&lt;&gt;"OK","",F44+B44+N(C44))</f>
        <v>30423.93</v>
      </c>
      <c r="H44" s="27" t="n">
        <f aca="false">IF(OR(P44&lt;&gt;"OK",N(F44)&lt;=0),"",B44/F44)</f>
        <v>0.00550012211844266</v>
      </c>
      <c r="I44" s="28" t="str">
        <f aca="false">IF(OR(H44="",N('Example Rules'!$B$7)=0),"",IF(H44&lt;=-'Example Rules'!$B$7,"STOP","OK"))</f>
        <v>OK</v>
      </c>
      <c r="J44" s="26" t="n">
        <f aca="false">IF(P44&lt;&gt;"OK","",SUMIFS(B$8:B44,A$8:A44,"&gt;"&amp;(A44-7),P$8:P44,"OK"))</f>
        <v>59.5</v>
      </c>
      <c r="K44" s="27" t="n">
        <f aca="false">IF(P44&lt;&gt;"OK","",IF(G44-J44-SUMIFS(C$8:C44,A$8:A44,"&gt;"&amp;(A44-7),P$8:P44,"OK")&lt;=0,"",J44/(G44-J44-SUMIFS(C$8:C44,A$8:A44,"&gt;"&amp;(A44-7),P$8:P44,"OK"))))</f>
        <v>0.00195952962067788</v>
      </c>
      <c r="L44" s="28" t="str">
        <f aca="false">IF(OR(P44&lt;&gt;"OK",K44="",N('Example Rules'!$B$8)=0),"",IF(K44&lt;=-'Example Rules'!$B$8,"STOP","OK"))</f>
        <v>OK</v>
      </c>
      <c r="M44" s="26" t="n">
        <f aca="false">IF(P44&lt;&gt;"OK","",MAX(IF(COUNT(M$8:M43)=0,N('Example Rules'!$B$5),INDEX(M$8:M43,MATCH(9.99E+307,M$8:M43)))+N(C44),G44))</f>
        <v>33939.54</v>
      </c>
      <c r="N44" s="27" t="n">
        <f aca="false">IF(P44&lt;&gt;"OK","",IF(N(M44)&lt;=0,"",MAX(0,1-G44/M44)))</f>
        <v>0.103584491716741</v>
      </c>
      <c r="O44" s="33" t="n">
        <f aca="false">IF(P44&lt;&gt;"OK","",IF(OR(N('Example Rules'!$B$11)=0,N(N44)&lt;'Example Rules'!$B$11),1,IF(OR('Example Rules'!$B$12="",N('Example Rules'!$B$12)&lt;0,N('Example Rules'!$B$12)&gt;1),1,'Example Rules'!$B$12)))</f>
        <v>0.5</v>
      </c>
      <c r="P44" s="28" t="str">
        <f aca="false">IF(COUNTA(A44:E44)=0,"",IF(NOT(ISNUMBER(A44)),"Add a date",IF(NOT(ISNUMBER(B44)),"Add P/L (0 if flat)",IF(AND(C44&lt;&gt;"",NOT(ISNUMBER(C44))),"Deposit must be a number",IF(N('Example Rules'!$B$5)&lt;=0,"Set account size on Rules",IF(A44&lt;=MAX(A$8:A43),"Date must be after the rows above","OK"))))))</f>
        <v>OK</v>
      </c>
      <c r="Q44" s="28" t="n">
        <f aca="false">IF(P44&lt;&gt;"OK","",COUNTIF(P$8:P44,"OK"))</f>
        <v>37</v>
      </c>
    </row>
    <row r="45" customFormat="false" ht="15" hidden="false" customHeight="false" outlineLevel="0" collapsed="false">
      <c r="A45" s="29" t="n">
        <v>46289</v>
      </c>
      <c r="B45" s="32" t="n">
        <v>0</v>
      </c>
      <c r="C45" s="32"/>
      <c r="D45" s="15" t="n">
        <v>0</v>
      </c>
      <c r="E45" s="15" t="s">
        <v>246</v>
      </c>
      <c r="F45" s="26" t="n">
        <f aca="false">IF(P45&lt;&gt;"OK","",IF(COUNT(G$8:G44)=0,N('Example Rules'!$B$5),INDEX(G$8:G44,MATCH(9.99E+307,G$8:G44))))</f>
        <v>30423.93</v>
      </c>
      <c r="G45" s="26" t="n">
        <f aca="false">IF(P45&lt;&gt;"OK","",F45+B45+N(C45))</f>
        <v>30423.93</v>
      </c>
      <c r="H45" s="27" t="n">
        <f aca="false">IF(OR(P45&lt;&gt;"OK",N(F45)&lt;=0),"",B45/F45)</f>
        <v>0</v>
      </c>
      <c r="I45" s="28" t="str">
        <f aca="false">IF(OR(H45="",N('Example Rules'!$B$7)=0),"",IF(H45&lt;=-'Example Rules'!$B$7,"STOP","OK"))</f>
        <v>OK</v>
      </c>
      <c r="J45" s="26" t="n">
        <f aca="false">IF(P45&lt;&gt;"OK","",SUMIFS(B$8:B45,A$8:A45,"&gt;"&amp;(A45-7),P$8:P45,"OK"))</f>
        <v>-31.59</v>
      </c>
      <c r="K45" s="27" t="n">
        <f aca="false">IF(P45&lt;&gt;"OK","",IF(G45-J45-SUMIFS(C$8:C45,A$8:A45,"&gt;"&amp;(A45-7),P$8:P45,"OK")&lt;=0,"",J45/(G45-J45-SUMIFS(C$8:C45,A$8:A45,"&gt;"&amp;(A45-7),P$8:P45,"OK"))))</f>
        <v>-0.00103725039007707</v>
      </c>
      <c r="L45" s="28" t="str">
        <f aca="false">IF(OR(P45&lt;&gt;"OK",K45="",N('Example Rules'!$B$8)=0),"",IF(K45&lt;=-'Example Rules'!$B$8,"STOP","OK"))</f>
        <v>OK</v>
      </c>
      <c r="M45" s="26" t="n">
        <f aca="false">IF(P45&lt;&gt;"OK","",MAX(IF(COUNT(M$8:M44)=0,N('Example Rules'!$B$5),INDEX(M$8:M44,MATCH(9.99E+307,M$8:M44)))+N(C45),G45))</f>
        <v>33939.54</v>
      </c>
      <c r="N45" s="27" t="n">
        <f aca="false">IF(P45&lt;&gt;"OK","",IF(N(M45)&lt;=0,"",MAX(0,1-G45/M45)))</f>
        <v>0.103584491716741</v>
      </c>
      <c r="O45" s="33" t="n">
        <f aca="false">IF(P45&lt;&gt;"OK","",IF(OR(N('Example Rules'!$B$11)=0,N(N45)&lt;'Example Rules'!$B$11),1,IF(OR('Example Rules'!$B$12="",N('Example Rules'!$B$12)&lt;0,N('Example Rules'!$B$12)&gt;1),1,'Example Rules'!$B$12)))</f>
        <v>0.5</v>
      </c>
      <c r="P45" s="28" t="str">
        <f aca="false">IF(COUNTA(A45:E45)=0,"",IF(NOT(ISNUMBER(A45)),"Add a date",IF(NOT(ISNUMBER(B45)),"Add P/L (0 if flat)",IF(AND(C45&lt;&gt;"",NOT(ISNUMBER(C45))),"Deposit must be a number",IF(N('Example Rules'!$B$5)&lt;=0,"Set account size on Rules",IF(A45&lt;=MAX(A$8:A44),"Date must be after the rows above","OK"))))))</f>
        <v>OK</v>
      </c>
      <c r="Q45" s="28" t="n">
        <f aca="false">IF(P45&lt;&gt;"OK","",COUNTIF(P$8:P45,"OK"))</f>
        <v>38</v>
      </c>
    </row>
    <row r="46" customFormat="false" ht="15" hidden="false" customHeight="false" outlineLevel="0" collapsed="false">
      <c r="A46" s="29" t="n">
        <v>46290</v>
      </c>
      <c r="B46" s="32" t="n">
        <v>228.18</v>
      </c>
      <c r="C46" s="32"/>
      <c r="D46" s="15" t="n">
        <v>1</v>
      </c>
      <c r="E46" s="15" t="s">
        <v>245</v>
      </c>
      <c r="F46" s="26" t="n">
        <f aca="false">IF(P46&lt;&gt;"OK","",IF(COUNT(G$8:G45)=0,N('Example Rules'!$B$5),INDEX(G$8:G45,MATCH(9.99E+307,G$8:G45))))</f>
        <v>30423.93</v>
      </c>
      <c r="G46" s="26" t="n">
        <f aca="false">IF(P46&lt;&gt;"OK","",F46+B46+N(C46))</f>
        <v>30652.11</v>
      </c>
      <c r="H46" s="27" t="n">
        <f aca="false">IF(OR(P46&lt;&gt;"OK",N(F46)&lt;=0),"",B46/F46)</f>
        <v>0.0075000172561533</v>
      </c>
      <c r="I46" s="28" t="str">
        <f aca="false">IF(OR(H46="",N('Example Rules'!$B$7)=0),"",IF(H46&lt;=-'Example Rules'!$B$7,"STOP","OK"))</f>
        <v>OK</v>
      </c>
      <c r="J46" s="26" t="n">
        <f aca="false">IF(P46&lt;&gt;"OK","",SUMIFS(B$8:B46,A$8:A46,"&gt;"&amp;(A46-7),P$8:P46,"OK"))</f>
        <v>379.32</v>
      </c>
      <c r="K46" s="27" t="n">
        <f aca="false">IF(P46&lt;&gt;"OK","",IF(G46-J46-SUMIFS(C$8:C46,A$8:A46,"&gt;"&amp;(A46-7),P$8:P46,"OK")&lt;=0,"",J46/(G46-J46-SUMIFS(C$8:C46,A$8:A46,"&gt;"&amp;(A46-7),P$8:P46,"OK"))))</f>
        <v>0.0125300641268942</v>
      </c>
      <c r="L46" s="28" t="str">
        <f aca="false">IF(OR(P46&lt;&gt;"OK",K46="",N('Example Rules'!$B$8)=0),"",IF(K46&lt;=-'Example Rules'!$B$8,"STOP","OK"))</f>
        <v>OK</v>
      </c>
      <c r="M46" s="26" t="n">
        <f aca="false">IF(P46&lt;&gt;"OK","",MAX(IF(COUNT(M$8:M45)=0,N('Example Rules'!$B$5),INDEX(M$8:M45,MATCH(9.99E+307,M$8:M45)))+N(C46),G46))</f>
        <v>33939.54</v>
      </c>
      <c r="N46" s="27" t="n">
        <f aca="false">IF(P46&lt;&gt;"OK","",IF(N(M46)&lt;=0,"",MAX(0,1-G46/M46)))</f>
        <v>0.0968613599359333</v>
      </c>
      <c r="O46" s="33" t="n">
        <f aca="false">IF(P46&lt;&gt;"OK","",IF(OR(N('Example Rules'!$B$11)=0,N(N46)&lt;'Example Rules'!$B$11),1,IF(OR('Example Rules'!$B$12="",N('Example Rules'!$B$12)&lt;0,N('Example Rules'!$B$12)&gt;1),1,'Example Rules'!$B$12)))</f>
        <v>1</v>
      </c>
      <c r="P46" s="28" t="str">
        <f aca="false">IF(COUNTA(A46:E46)=0,"",IF(NOT(ISNUMBER(A46)),"Add a date",IF(NOT(ISNUMBER(B46)),"Add P/L (0 if flat)",IF(AND(C46&lt;&gt;"",NOT(ISNUMBER(C46))),"Deposit must be a number",IF(N('Example Rules'!$B$5)&lt;=0,"Set account size on Rules",IF(A46&lt;=MAX(A$8:A45),"Date must be after the rows above","OK"))))))</f>
        <v>OK</v>
      </c>
      <c r="Q46" s="28" t="n">
        <f aca="false">IF(P46&lt;&gt;"OK","",COUNTIF(P$8:P46,"OK"))</f>
        <v>39</v>
      </c>
    </row>
    <row r="47" customFormat="false" ht="15" hidden="false" customHeight="false" outlineLevel="0" collapsed="false">
      <c r="A47" s="29" t="n">
        <v>46293</v>
      </c>
      <c r="B47" s="32" t="n">
        <v>183.91</v>
      </c>
      <c r="C47" s="32"/>
      <c r="D47" s="15" t="n">
        <v>3</v>
      </c>
      <c r="E47" s="15"/>
      <c r="F47" s="26" t="n">
        <f aca="false">IF(P47&lt;&gt;"OK","",IF(COUNT(G$8:G46)=0,N('Example Rules'!$B$5),INDEX(G$8:G46,MATCH(9.99E+307,G$8:G46))))</f>
        <v>30652.11</v>
      </c>
      <c r="G47" s="26" t="n">
        <f aca="false">IF(P47&lt;&gt;"OK","",F47+B47+N(C47))</f>
        <v>30836.02</v>
      </c>
      <c r="H47" s="27" t="n">
        <f aca="false">IF(OR(P47&lt;&gt;"OK",N(F47)&lt;=0),"",B47/F47)</f>
        <v>0.00599991321967721</v>
      </c>
      <c r="I47" s="28" t="str">
        <f aca="false">IF(OR(H47="",N('Example Rules'!$B$7)=0),"",IF(H47&lt;=-'Example Rules'!$B$7,"STOP","OK"))</f>
        <v>OK</v>
      </c>
      <c r="J47" s="26" t="n">
        <f aca="false">IF(P47&lt;&gt;"OK","",SUMIFS(B$8:B47,A$8:A47,"&gt;"&amp;(A47-7),P$8:P47,"OK"))</f>
        <v>502.68</v>
      </c>
      <c r="K47" s="27" t="n">
        <f aca="false">IF(P47&lt;&gt;"OK","",IF(G47-J47-SUMIFS(C$8:C47,A$8:A47,"&gt;"&amp;(A47-7),P$8:P47,"OK")&lt;=0,"",J47/(G47-J47-SUMIFS(C$8:C47,A$8:A47,"&gt;"&amp;(A47-7),P$8:P47,"OK"))))</f>
        <v>0.0165718644897001</v>
      </c>
      <c r="L47" s="28" t="str">
        <f aca="false">IF(OR(P47&lt;&gt;"OK",K47="",N('Example Rules'!$B$8)=0),"",IF(K47&lt;=-'Example Rules'!$B$8,"STOP","OK"))</f>
        <v>OK</v>
      </c>
      <c r="M47" s="26" t="n">
        <f aca="false">IF(P47&lt;&gt;"OK","",MAX(IF(COUNT(M$8:M46)=0,N('Example Rules'!$B$5),INDEX(M$8:M46,MATCH(9.99E+307,M$8:M46)))+N(C47),G47))</f>
        <v>33939.54</v>
      </c>
      <c r="N47" s="27" t="n">
        <f aca="false">IF(P47&lt;&gt;"OK","",IF(N(M47)&lt;=0,"",MAX(0,1-G47/M47)))</f>
        <v>0.0914426064702115</v>
      </c>
      <c r="O47" s="33" t="n">
        <f aca="false">IF(P47&lt;&gt;"OK","",IF(OR(N('Example Rules'!$B$11)=0,N(N47)&lt;'Example Rules'!$B$11),1,IF(OR('Example Rules'!$B$12="",N('Example Rules'!$B$12)&lt;0,N('Example Rules'!$B$12)&gt;1),1,'Example Rules'!$B$12)))</f>
        <v>1</v>
      </c>
      <c r="P47" s="28" t="str">
        <f aca="false">IF(COUNTA(A47:E47)=0,"",IF(NOT(ISNUMBER(A47)),"Add a date",IF(NOT(ISNUMBER(B47)),"Add P/L (0 if flat)",IF(AND(C47&lt;&gt;"",NOT(ISNUMBER(C47))),"Deposit must be a number",IF(N('Example Rules'!$B$5)&lt;=0,"Set account size on Rules",IF(A47&lt;=MAX(A$8:A46),"Date must be after the rows above","OK"))))))</f>
        <v>OK</v>
      </c>
      <c r="Q47" s="28" t="n">
        <f aca="false">IF(P47&lt;&gt;"OK","",COUNTIF(P$8:P47,"OK"))</f>
        <v>40</v>
      </c>
    </row>
    <row r="48" customFormat="false" ht="15" hidden="false" customHeight="false" outlineLevel="0" collapsed="false">
      <c r="A48" s="29" t="n">
        <v>46294</v>
      </c>
      <c r="B48" s="32" t="n">
        <v>185.02</v>
      </c>
      <c r="C48" s="32"/>
      <c r="D48" s="15" t="n">
        <v>2</v>
      </c>
      <c r="E48" s="15"/>
      <c r="F48" s="26" t="n">
        <f aca="false">IF(P48&lt;&gt;"OK","",IF(COUNT(G$8:G47)=0,N('Example Rules'!$B$5),INDEX(G$8:G47,MATCH(9.99E+307,G$8:G47))))</f>
        <v>30836.02</v>
      </c>
      <c r="G48" s="26" t="n">
        <f aca="false">IF(P48&lt;&gt;"OK","",F48+B48+N(C48))</f>
        <v>31021.04</v>
      </c>
      <c r="H48" s="27" t="n">
        <f aca="false">IF(OR(P48&lt;&gt;"OK",N(F48)&lt;=0),"",B48/F48)</f>
        <v>0.0060001258268739</v>
      </c>
      <c r="I48" s="28" t="str">
        <f aca="false">IF(OR(H48="",N('Example Rules'!$B$7)=0),"",IF(H48&lt;=-'Example Rules'!$B$7,"STOP","OK"))</f>
        <v>OK</v>
      </c>
      <c r="J48" s="26" t="n">
        <f aca="false">IF(P48&lt;&gt;"OK","",SUMIFS(B$8:B48,A$8:A48,"&gt;"&amp;(A48-7),P$8:P48,"OK"))</f>
        <v>763.53</v>
      </c>
      <c r="K48" s="27" t="n">
        <f aca="false">IF(P48&lt;&gt;"OK","",IF(G48-J48-SUMIFS(C$8:C48,A$8:A48,"&gt;"&amp;(A48-7),P$8:P48,"OK")&lt;=0,"",J48/(G48-J48-SUMIFS(C$8:C48,A$8:A48,"&gt;"&amp;(A48-7),P$8:P48,"OK"))))</f>
        <v>0.0252343963531698</v>
      </c>
      <c r="L48" s="28" t="str">
        <f aca="false">IF(OR(P48&lt;&gt;"OK",K48="",N('Example Rules'!$B$8)=0),"",IF(K48&lt;=-'Example Rules'!$B$8,"STOP","OK"))</f>
        <v>OK</v>
      </c>
      <c r="M48" s="26" t="n">
        <f aca="false">IF(P48&lt;&gt;"OK","",MAX(IF(COUNT(M$8:M47)=0,N('Example Rules'!$B$5),INDEX(M$8:M47,MATCH(9.99E+307,M$8:M47)))+N(C48),G48))</f>
        <v>33939.54</v>
      </c>
      <c r="N48" s="27" t="n">
        <f aca="false">IF(P48&lt;&gt;"OK","",IF(N(M48)&lt;=0,"",MAX(0,1-G48/M48)))</f>
        <v>0.0859911477880962</v>
      </c>
      <c r="O48" s="33" t="n">
        <f aca="false">IF(P48&lt;&gt;"OK","",IF(OR(N('Example Rules'!$B$11)=0,N(N48)&lt;'Example Rules'!$B$11),1,IF(OR('Example Rules'!$B$12="",N('Example Rules'!$B$12)&lt;0,N('Example Rules'!$B$12)&gt;1),1,'Example Rules'!$B$12)))</f>
        <v>1</v>
      </c>
      <c r="P48" s="28" t="str">
        <f aca="false">IF(COUNTA(A48:E48)=0,"",IF(NOT(ISNUMBER(A48)),"Add a date",IF(NOT(ISNUMBER(B48)),"Add P/L (0 if flat)",IF(AND(C48&lt;&gt;"",NOT(ISNUMBER(C48))),"Deposit must be a number",IF(N('Example Rules'!$B$5)&lt;=0,"Set account size on Rules",IF(A48&lt;=MAX(A$8:A47),"Date must be after the rows above","OK"))))))</f>
        <v>OK</v>
      </c>
      <c r="Q48" s="28" t="n">
        <f aca="false">IF(P48&lt;&gt;"OK","",COUNTIF(P$8:P48,"OK"))</f>
        <v>41</v>
      </c>
    </row>
    <row r="49" customFormat="false" ht="15" hidden="false" customHeight="false" outlineLevel="0" collapsed="false">
      <c r="A49" s="29" t="n">
        <v>46295</v>
      </c>
      <c r="B49" s="32" t="n">
        <v>186.13</v>
      </c>
      <c r="C49" s="32"/>
      <c r="D49" s="15" t="n">
        <v>2</v>
      </c>
      <c r="E49" s="15"/>
      <c r="F49" s="26" t="n">
        <f aca="false">IF(P49&lt;&gt;"OK","",IF(COUNT(G$8:G48)=0,N('Example Rules'!$B$5),INDEX(G$8:G48,MATCH(9.99E+307,G$8:G48))))</f>
        <v>31021.04</v>
      </c>
      <c r="G49" s="26" t="n">
        <f aca="false">IF(P49&lt;&gt;"OK","",F49+B49+N(C49))</f>
        <v>31207.17</v>
      </c>
      <c r="H49" s="27" t="n">
        <f aca="false">IF(OR(P49&lt;&gt;"OK",N(F49)&lt;=0),"",B49/F49)</f>
        <v>0.0060001212080575</v>
      </c>
      <c r="I49" s="28" t="str">
        <f aca="false">IF(OR(H49="",N('Example Rules'!$B$7)=0),"",IF(H49&lt;=-'Example Rules'!$B$7,"STOP","OK"))</f>
        <v>OK</v>
      </c>
      <c r="J49" s="26" t="n">
        <f aca="false">IF(P49&lt;&gt;"OK","",SUMIFS(B$8:B49,A$8:A49,"&gt;"&amp;(A49-7),P$8:P49,"OK"))</f>
        <v>783.24</v>
      </c>
      <c r="K49" s="27" t="n">
        <f aca="false">IF(P49&lt;&gt;"OK","",IF(G49-J49-SUMIFS(C$8:C49,A$8:A49,"&gt;"&amp;(A49-7),P$8:P49,"OK")&lt;=0,"",J49/(G49-J49-SUMIFS(C$8:C49,A$8:A49,"&gt;"&amp;(A49-7),P$8:P49,"OK"))))</f>
        <v>0.0257442085884368</v>
      </c>
      <c r="L49" s="28" t="str">
        <f aca="false">IF(OR(P49&lt;&gt;"OK",K49="",N('Example Rules'!$B$8)=0),"",IF(K49&lt;=-'Example Rules'!$B$8,"STOP","OK"))</f>
        <v>OK</v>
      </c>
      <c r="M49" s="26" t="n">
        <f aca="false">IF(P49&lt;&gt;"OK","",MAX(IF(COUNT(M$8:M48)=0,N('Example Rules'!$B$5),INDEX(M$8:M48,MATCH(9.99E+307,M$8:M48)))+N(C49),G49))</f>
        <v>33939.54</v>
      </c>
      <c r="N49" s="27" t="n">
        <f aca="false">IF(P49&lt;&gt;"OK","",IF(N(M49)&lt;=0,"",MAX(0,1-G49/M49)))</f>
        <v>0.0805069838895872</v>
      </c>
      <c r="O49" s="33" t="n">
        <f aca="false">IF(P49&lt;&gt;"OK","",IF(OR(N('Example Rules'!$B$11)=0,N(N49)&lt;'Example Rules'!$B$11),1,IF(OR('Example Rules'!$B$12="",N('Example Rules'!$B$12)&lt;0,N('Example Rules'!$B$12)&gt;1),1,'Example Rules'!$B$12)))</f>
        <v>1</v>
      </c>
      <c r="P49" s="28" t="str">
        <f aca="false">IF(COUNTA(A49:E49)=0,"",IF(NOT(ISNUMBER(A49)),"Add a date",IF(NOT(ISNUMBER(B49)),"Add P/L (0 if flat)",IF(AND(C49&lt;&gt;"",NOT(ISNUMBER(C49))),"Deposit must be a number",IF(N('Example Rules'!$B$5)&lt;=0,"Set account size on Rules",IF(A49&lt;=MAX(A$8:A48),"Date must be after the rows above","OK"))))))</f>
        <v>OK</v>
      </c>
      <c r="Q49" s="28" t="n">
        <f aca="false">IF(P49&lt;&gt;"OK","",COUNTIF(P$8:P49,"OK"))</f>
        <v>42</v>
      </c>
    </row>
    <row r="50" customFormat="false" ht="15" hidden="false" customHeight="false" outlineLevel="0" collapsed="false">
      <c r="A50" s="29" t="n">
        <v>46296</v>
      </c>
      <c r="B50" s="32" t="n">
        <v>-312.07</v>
      </c>
      <c r="C50" s="32" t="n">
        <v>-1500</v>
      </c>
      <c r="D50" s="15" t="n">
        <v>2</v>
      </c>
      <c r="E50" s="15" t="s">
        <v>247</v>
      </c>
      <c r="F50" s="26" t="n">
        <f aca="false">IF(P50&lt;&gt;"OK","",IF(COUNT(G$8:G49)=0,N('Example Rules'!$B$5),INDEX(G$8:G49,MATCH(9.99E+307,G$8:G49))))</f>
        <v>31207.17</v>
      </c>
      <c r="G50" s="26" t="n">
        <f aca="false">IF(P50&lt;&gt;"OK","",F50+B50+N(C50))</f>
        <v>29395.1</v>
      </c>
      <c r="H50" s="27" t="n">
        <f aca="false">IF(OR(P50&lt;&gt;"OK",N(F50)&lt;=0),"",B50/F50)</f>
        <v>-0.00999994552533921</v>
      </c>
      <c r="I50" s="28" t="str">
        <f aca="false">IF(OR(H50="",N('Example Rules'!$B$7)=0),"",IF(H50&lt;=-'Example Rules'!$B$7,"STOP","OK"))</f>
        <v>OK</v>
      </c>
      <c r="J50" s="26" t="n">
        <f aca="false">IF(P50&lt;&gt;"OK","",SUMIFS(B$8:B50,A$8:A50,"&gt;"&amp;(A50-7),P$8:P50,"OK"))</f>
        <v>471.17</v>
      </c>
      <c r="K50" s="27" t="n">
        <f aca="false">IF(P50&lt;&gt;"OK","",IF(G50-J50-SUMIFS(C$8:C50,A$8:A50,"&gt;"&amp;(A50-7),P$8:P50,"OK")&lt;=0,"",J50/(G50-J50-SUMIFS(C$8:C50,A$8:A50,"&gt;"&amp;(A50-7),P$8:P50,"OK"))))</f>
        <v>0.0154868223796203</v>
      </c>
      <c r="L50" s="28" t="str">
        <f aca="false">IF(OR(P50&lt;&gt;"OK",K50="",N('Example Rules'!$B$8)=0),"",IF(K50&lt;=-'Example Rules'!$B$8,"STOP","OK"))</f>
        <v>OK</v>
      </c>
      <c r="M50" s="26" t="n">
        <f aca="false">IF(P50&lt;&gt;"OK","",MAX(IF(COUNT(M$8:M49)=0,N('Example Rules'!$B$5),INDEX(M$8:M49,MATCH(9.99E+307,M$8:M49)))+N(C50),G50))</f>
        <v>32439.54</v>
      </c>
      <c r="N50" s="27" t="n">
        <f aca="false">IF(P50&lt;&gt;"OK","",IF(N(M50)&lt;=0,"",MAX(0,1-G50/M50)))</f>
        <v>0.0938496661789903</v>
      </c>
      <c r="O50" s="33" t="n">
        <f aca="false">IF(P50&lt;&gt;"OK","",IF(OR(N('Example Rules'!$B$11)=0,N(N50)&lt;'Example Rules'!$B$11),1,IF(OR('Example Rules'!$B$12="",N('Example Rules'!$B$12)&lt;0,N('Example Rules'!$B$12)&gt;1),1,'Example Rules'!$B$12)))</f>
        <v>1</v>
      </c>
      <c r="P50" s="28" t="str">
        <f aca="false">IF(COUNTA(A50:E50)=0,"",IF(NOT(ISNUMBER(A50)),"Add a date",IF(NOT(ISNUMBER(B50)),"Add P/L (0 if flat)",IF(AND(C50&lt;&gt;"",NOT(ISNUMBER(C50))),"Deposit must be a number",IF(N('Example Rules'!$B$5)&lt;=0,"Set account size on Rules",IF(A50&lt;=MAX(A$8:A49),"Date must be after the rows above","OK"))))))</f>
        <v>OK</v>
      </c>
      <c r="Q50" s="28" t="n">
        <f aca="false">IF(P50&lt;&gt;"OK","",COUNTIF(P$8:P50,"OK"))</f>
        <v>43</v>
      </c>
    </row>
    <row r="51" customFormat="false" ht="15" hidden="false" customHeight="false" outlineLevel="0" collapsed="false">
      <c r="A51" s="29" t="n">
        <v>46297</v>
      </c>
      <c r="B51" s="32" t="n">
        <v>352.74</v>
      </c>
      <c r="C51" s="32"/>
      <c r="D51" s="15" t="n">
        <v>3</v>
      </c>
      <c r="E51" s="15"/>
      <c r="F51" s="26" t="n">
        <f aca="false">IF(P51&lt;&gt;"OK","",IF(COUNT(G$8:G50)=0,N('Example Rules'!$B$5),INDEX(G$8:G50,MATCH(9.99E+307,G$8:G50))))</f>
        <v>29395.1</v>
      </c>
      <c r="G51" s="26" t="n">
        <f aca="false">IF(P51&lt;&gt;"OK","",F51+B51+N(C51))</f>
        <v>29747.84</v>
      </c>
      <c r="H51" s="27" t="n">
        <f aca="false">IF(OR(P51&lt;&gt;"OK",N(F51)&lt;=0),"",B51/F51)</f>
        <v>0.0119999591768696</v>
      </c>
      <c r="I51" s="28" t="str">
        <f aca="false">IF(OR(H51="",N('Example Rules'!$B$7)=0),"",IF(H51&lt;=-'Example Rules'!$B$7,"STOP","OK"))</f>
        <v>OK</v>
      </c>
      <c r="J51" s="26" t="n">
        <f aca="false">IF(P51&lt;&gt;"OK","",SUMIFS(B$8:B51,A$8:A51,"&gt;"&amp;(A51-7),P$8:P51,"OK"))</f>
        <v>595.73</v>
      </c>
      <c r="K51" s="27" t="n">
        <f aca="false">IF(P51&lt;&gt;"OK","",IF(G51-J51-SUMIFS(C$8:C51,A$8:A51,"&gt;"&amp;(A51-7),P$8:P51,"OK")&lt;=0,"",J51/(G51-J51-SUMIFS(C$8:C51,A$8:A51,"&gt;"&amp;(A51-7),P$8:P51,"OK"))))</f>
        <v>0.0194352036450346</v>
      </c>
      <c r="L51" s="28" t="str">
        <f aca="false">IF(OR(P51&lt;&gt;"OK",K51="",N('Example Rules'!$B$8)=0),"",IF(K51&lt;=-'Example Rules'!$B$8,"STOP","OK"))</f>
        <v>OK</v>
      </c>
      <c r="M51" s="26" t="n">
        <f aca="false">IF(P51&lt;&gt;"OK","",MAX(IF(COUNT(M$8:M50)=0,N('Example Rules'!$B$5),INDEX(M$8:M50,MATCH(9.99E+307,M$8:M50)))+N(C51),G51))</f>
        <v>32439.54</v>
      </c>
      <c r="N51" s="27" t="n">
        <f aca="false">IF(P51&lt;&gt;"OK","",IF(N(M51)&lt;=0,"",MAX(0,1-G51/M51)))</f>
        <v>0.0829758991650313</v>
      </c>
      <c r="O51" s="33" t="n">
        <f aca="false">IF(P51&lt;&gt;"OK","",IF(OR(N('Example Rules'!$B$11)=0,N(N51)&lt;'Example Rules'!$B$11),1,IF(OR('Example Rules'!$B$12="",N('Example Rules'!$B$12)&lt;0,N('Example Rules'!$B$12)&gt;1),1,'Example Rules'!$B$12)))</f>
        <v>1</v>
      </c>
      <c r="P51" s="28" t="str">
        <f aca="false">IF(COUNTA(A51:E51)=0,"",IF(NOT(ISNUMBER(A51)),"Add a date",IF(NOT(ISNUMBER(B51)),"Add P/L (0 if flat)",IF(AND(C51&lt;&gt;"",NOT(ISNUMBER(C51))),"Deposit must be a number",IF(N('Example Rules'!$B$5)&lt;=0,"Set account size on Rules",IF(A51&lt;=MAX(A$8:A50),"Date must be after the rows above","OK"))))))</f>
        <v>OK</v>
      </c>
      <c r="Q51" s="28" t="n">
        <f aca="false">IF(P51&lt;&gt;"OK","",COUNTIF(P$8:P51,"OK"))</f>
        <v>44</v>
      </c>
    </row>
    <row r="52" customFormat="false" ht="15" hidden="false" customHeight="false" outlineLevel="0" collapsed="false">
      <c r="A52" s="29" t="n">
        <v>46300</v>
      </c>
      <c r="B52" s="32" t="n">
        <v>-297.48</v>
      </c>
      <c r="C52" s="32"/>
      <c r="D52" s="15" t="n">
        <v>1</v>
      </c>
      <c r="E52" s="15"/>
      <c r="F52" s="26" t="n">
        <f aca="false">IF(P52&lt;&gt;"OK","",IF(COUNT(G$8:G51)=0,N('Example Rules'!$B$5),INDEX(G$8:G51,MATCH(9.99E+307,G$8:G51))))</f>
        <v>29747.84</v>
      </c>
      <c r="G52" s="26" t="n">
        <f aca="false">IF(P52&lt;&gt;"OK","",F52+B52+N(C52))</f>
        <v>29450.36</v>
      </c>
      <c r="H52" s="27" t="n">
        <f aca="false">IF(OR(P52&lt;&gt;"OK",N(F52)&lt;=0),"",B52/F52)</f>
        <v>-0.0100000537854177</v>
      </c>
      <c r="I52" s="28" t="str">
        <f aca="false">IF(OR(H52="",N('Example Rules'!$B$7)=0),"",IF(H52&lt;=-'Example Rules'!$B$7,"STOP","OK"))</f>
        <v>OK</v>
      </c>
      <c r="J52" s="26" t="n">
        <f aca="false">IF(P52&lt;&gt;"OK","",SUMIFS(B$8:B52,A$8:A52,"&gt;"&amp;(A52-7),P$8:P52,"OK"))</f>
        <v>114.34</v>
      </c>
      <c r="K52" s="27" t="n">
        <f aca="false">IF(P52&lt;&gt;"OK","",IF(G52-J52-SUMIFS(C$8:C52,A$8:A52,"&gt;"&amp;(A52-7),P$8:P52,"OK")&lt;=0,"",J52/(G52-J52-SUMIFS(C$8:C52,A$8:A52,"&gt;"&amp;(A52-7),P$8:P52,"OK"))))</f>
        <v>0.00370800122713632</v>
      </c>
      <c r="L52" s="28" t="str">
        <f aca="false">IF(OR(P52&lt;&gt;"OK",K52="",N('Example Rules'!$B$8)=0),"",IF(K52&lt;=-'Example Rules'!$B$8,"STOP","OK"))</f>
        <v>OK</v>
      </c>
      <c r="M52" s="26" t="n">
        <f aca="false">IF(P52&lt;&gt;"OK","",MAX(IF(COUNT(M$8:M51)=0,N('Example Rules'!$B$5),INDEX(M$8:M51,MATCH(9.99E+307,M$8:M51)))+N(C52),G52))</f>
        <v>32439.54</v>
      </c>
      <c r="N52" s="27" t="n">
        <f aca="false">IF(P52&lt;&gt;"OK","",IF(N(M52)&lt;=0,"",MAX(0,1-G52/M52)))</f>
        <v>0.0921461894959054</v>
      </c>
      <c r="O52" s="33" t="n">
        <f aca="false">IF(P52&lt;&gt;"OK","",IF(OR(N('Example Rules'!$B$11)=0,N(N52)&lt;'Example Rules'!$B$11),1,IF(OR('Example Rules'!$B$12="",N('Example Rules'!$B$12)&lt;0,N('Example Rules'!$B$12)&gt;1),1,'Example Rules'!$B$12)))</f>
        <v>1</v>
      </c>
      <c r="P52" s="28" t="str">
        <f aca="false">IF(COUNTA(A52:E52)=0,"",IF(NOT(ISNUMBER(A52)),"Add a date",IF(NOT(ISNUMBER(B52)),"Add P/L (0 if flat)",IF(AND(C52&lt;&gt;"",NOT(ISNUMBER(C52))),"Deposit must be a number",IF(N('Example Rules'!$B$5)&lt;=0,"Set account size on Rules",IF(A52&lt;=MAX(A$8:A51),"Date must be after the rows above","OK"))))))</f>
        <v>OK</v>
      </c>
      <c r="Q52" s="28" t="n">
        <f aca="false">IF(P52&lt;&gt;"OK","",COUNTIF(P$8:P52,"OK"))</f>
        <v>45</v>
      </c>
    </row>
    <row r="53" customFormat="false" ht="15" hidden="false" customHeight="false" outlineLevel="0" collapsed="false">
      <c r="A53" s="29" t="n">
        <v>46301</v>
      </c>
      <c r="B53" s="32" t="n">
        <v>-294.5</v>
      </c>
      <c r="C53" s="32"/>
      <c r="D53" s="15" t="n">
        <v>3</v>
      </c>
      <c r="E53" s="15"/>
      <c r="F53" s="26" t="n">
        <f aca="false">IF(P53&lt;&gt;"OK","",IF(COUNT(G$8:G52)=0,N('Example Rules'!$B$5),INDEX(G$8:G52,MATCH(9.99E+307,G$8:G52))))</f>
        <v>29450.36</v>
      </c>
      <c r="G53" s="26" t="n">
        <f aca="false">IF(P53&lt;&gt;"OK","",F53+B53+N(C53))</f>
        <v>29155.86</v>
      </c>
      <c r="H53" s="27" t="n">
        <f aca="false">IF(OR(P53&lt;&gt;"OK",N(F53)&lt;=0),"",B53/F53)</f>
        <v>-0.00999987776040768</v>
      </c>
      <c r="I53" s="28" t="str">
        <f aca="false">IF(OR(H53="",N('Example Rules'!$B$7)=0),"",IF(H53&lt;=-'Example Rules'!$B$7,"STOP","OK"))</f>
        <v>OK</v>
      </c>
      <c r="J53" s="26" t="n">
        <f aca="false">IF(P53&lt;&gt;"OK","",SUMIFS(B$8:B53,A$8:A53,"&gt;"&amp;(A53-7),P$8:P53,"OK"))</f>
        <v>-365.18</v>
      </c>
      <c r="K53" s="27" t="n">
        <f aca="false">IF(P53&lt;&gt;"OK","",IF(G53-J53-SUMIFS(C$8:C53,A$8:A53,"&gt;"&amp;(A53-7),P$8:P53,"OK")&lt;=0,"",J53/(G53-J53-SUMIFS(C$8:C53,A$8:A53,"&gt;"&amp;(A53-7),P$8:P53,"OK"))))</f>
        <v>-0.0117720102227391</v>
      </c>
      <c r="L53" s="28" t="str">
        <f aca="false">IF(OR(P53&lt;&gt;"OK",K53="",N('Example Rules'!$B$8)=0),"",IF(K53&lt;=-'Example Rules'!$B$8,"STOP","OK"))</f>
        <v>OK</v>
      </c>
      <c r="M53" s="26" t="n">
        <f aca="false">IF(P53&lt;&gt;"OK","",MAX(IF(COUNT(M$8:M52)=0,N('Example Rules'!$B$5),INDEX(M$8:M52,MATCH(9.99E+307,M$8:M52)))+N(C53),G53))</f>
        <v>32439.54</v>
      </c>
      <c r="N53" s="27" t="n">
        <f aca="false">IF(P53&lt;&gt;"OK","",IF(N(M53)&lt;=0,"",MAX(0,1-G53/M53)))</f>
        <v>0.101224616625267</v>
      </c>
      <c r="O53" s="33" t="n">
        <f aca="false">IF(P53&lt;&gt;"OK","",IF(OR(N('Example Rules'!$B$11)=0,N(N53)&lt;'Example Rules'!$B$11),1,IF(OR('Example Rules'!$B$12="",N('Example Rules'!$B$12)&lt;0,N('Example Rules'!$B$12)&gt;1),1,'Example Rules'!$B$12)))</f>
        <v>0.5</v>
      </c>
      <c r="P53" s="28" t="str">
        <f aca="false">IF(COUNTA(A53:E53)=0,"",IF(NOT(ISNUMBER(A53)),"Add a date",IF(NOT(ISNUMBER(B53)),"Add P/L (0 if flat)",IF(AND(C53&lt;&gt;"",NOT(ISNUMBER(C53))),"Deposit must be a number",IF(N('Example Rules'!$B$5)&lt;=0,"Set account size on Rules",IF(A53&lt;=MAX(A$8:A52),"Date must be after the rows above","OK"))))))</f>
        <v>OK</v>
      </c>
      <c r="Q53" s="28" t="n">
        <f aca="false">IF(P53&lt;&gt;"OK","",COUNTIF(P$8:P53,"OK"))</f>
        <v>46</v>
      </c>
    </row>
    <row r="54" customFormat="false" ht="15" hidden="false" customHeight="false" outlineLevel="0" collapsed="false">
      <c r="A54" s="29" t="n">
        <v>46302</v>
      </c>
      <c r="B54" s="32" t="n">
        <v>291.56</v>
      </c>
      <c r="C54" s="32"/>
      <c r="D54" s="15" t="n">
        <v>2</v>
      </c>
      <c r="E54" s="15" t="s">
        <v>245</v>
      </c>
      <c r="F54" s="26" t="n">
        <f aca="false">IF(P54&lt;&gt;"OK","",IF(COUNT(G$8:G53)=0,N('Example Rules'!$B$5),INDEX(G$8:G53,MATCH(9.99E+307,G$8:G53))))</f>
        <v>29155.86</v>
      </c>
      <c r="G54" s="26" t="n">
        <f aca="false">IF(P54&lt;&gt;"OK","",F54+B54+N(C54))</f>
        <v>29447.42</v>
      </c>
      <c r="H54" s="27" t="n">
        <f aca="false">IF(OR(P54&lt;&gt;"OK",N(F54)&lt;=0),"",B54/F54)</f>
        <v>0.0100000480177913</v>
      </c>
      <c r="I54" s="28" t="str">
        <f aca="false">IF(OR(H54="",N('Example Rules'!$B$7)=0),"",IF(H54&lt;=-'Example Rules'!$B$7,"STOP","OK"))</f>
        <v>OK</v>
      </c>
      <c r="J54" s="26" t="n">
        <f aca="false">IF(P54&lt;&gt;"OK","",SUMIFS(B$8:B54,A$8:A54,"&gt;"&amp;(A54-7),P$8:P54,"OK"))</f>
        <v>-259.75</v>
      </c>
      <c r="K54" s="27" t="n">
        <f aca="false">IF(P54&lt;&gt;"OK","",IF(G54-J54-SUMIFS(C$8:C54,A$8:A54,"&gt;"&amp;(A54-7),P$8:P54,"OK")&lt;=0,"",J54/(G54-J54-SUMIFS(C$8:C54,A$8:A54,"&gt;"&amp;(A54-7),P$8:P54,"OK"))))</f>
        <v>-0.00832340772969802</v>
      </c>
      <c r="L54" s="28" t="str">
        <f aca="false">IF(OR(P54&lt;&gt;"OK",K54="",N('Example Rules'!$B$8)=0),"",IF(K54&lt;=-'Example Rules'!$B$8,"STOP","OK"))</f>
        <v>OK</v>
      </c>
      <c r="M54" s="26" t="n">
        <f aca="false">IF(P54&lt;&gt;"OK","",MAX(IF(COUNT(M$8:M53)=0,N('Example Rules'!$B$5),INDEX(M$8:M53,MATCH(9.99E+307,M$8:M53)))+N(C54),G54))</f>
        <v>32439.54</v>
      </c>
      <c r="N54" s="27" t="n">
        <f aca="false">IF(P54&lt;&gt;"OK","",IF(N(M54)&lt;=0,"",MAX(0,1-G54/M54)))</f>
        <v>0.0922368196343104</v>
      </c>
      <c r="O54" s="33" t="n">
        <f aca="false">IF(P54&lt;&gt;"OK","",IF(OR(N('Example Rules'!$B$11)=0,N(N54)&lt;'Example Rules'!$B$11),1,IF(OR('Example Rules'!$B$12="",N('Example Rules'!$B$12)&lt;0,N('Example Rules'!$B$12)&gt;1),1,'Example Rules'!$B$12)))</f>
        <v>1</v>
      </c>
      <c r="P54" s="28" t="str">
        <f aca="false">IF(COUNTA(A54:E54)=0,"",IF(NOT(ISNUMBER(A54)),"Add a date",IF(NOT(ISNUMBER(B54)),"Add P/L (0 if flat)",IF(AND(C54&lt;&gt;"",NOT(ISNUMBER(C54))),"Deposit must be a number",IF(N('Example Rules'!$B$5)&lt;=0,"Set account size on Rules",IF(A54&lt;=MAX(A$8:A53),"Date must be after the rows above","OK"))))))</f>
        <v>OK</v>
      </c>
      <c r="Q54" s="28" t="n">
        <f aca="false">IF(P54&lt;&gt;"OK","",COUNTIF(P$8:P54,"OK"))</f>
        <v>47</v>
      </c>
    </row>
    <row r="55" customFormat="false" ht="15" hidden="false" customHeight="false" outlineLevel="0" collapsed="false">
      <c r="A55" s="29" t="n">
        <v>46303</v>
      </c>
      <c r="B55" s="32" t="n">
        <v>-294.47</v>
      </c>
      <c r="C55" s="32"/>
      <c r="D55" s="15" t="n">
        <v>3</v>
      </c>
      <c r="E55" s="15"/>
      <c r="F55" s="26" t="n">
        <f aca="false">IF(P55&lt;&gt;"OK","",IF(COUNT(G$8:G54)=0,N('Example Rules'!$B$5),INDEX(G$8:G54,MATCH(9.99E+307,G$8:G54))))</f>
        <v>29447.42</v>
      </c>
      <c r="G55" s="26" t="n">
        <f aca="false">IF(P55&lt;&gt;"OK","",F55+B55+N(C55))</f>
        <v>29152.95</v>
      </c>
      <c r="H55" s="27" t="n">
        <f aca="false">IF(OR(P55&lt;&gt;"OK",N(F55)&lt;=0),"",B55/F55)</f>
        <v>-0.00999985737290398</v>
      </c>
      <c r="I55" s="28" t="str">
        <f aca="false">IF(OR(H55="",N('Example Rules'!$B$7)=0),"",IF(H55&lt;=-'Example Rules'!$B$7,"STOP","OK"))</f>
        <v>OK</v>
      </c>
      <c r="J55" s="26" t="n">
        <f aca="false">IF(P55&lt;&gt;"OK","",SUMIFS(B$8:B55,A$8:A55,"&gt;"&amp;(A55-7),P$8:P55,"OK"))</f>
        <v>-242.15</v>
      </c>
      <c r="K55" s="27" t="n">
        <f aca="false">IF(P55&lt;&gt;"OK","",IF(G55-J55-SUMIFS(C$8:C55,A$8:A55,"&gt;"&amp;(A55-7),P$8:P55,"OK")&lt;=0,"",J55/(G55-J55-SUMIFS(C$8:C55,A$8:A55,"&gt;"&amp;(A55-7),P$8:P55,"OK"))))</f>
        <v>-0.00823776751907631</v>
      </c>
      <c r="L55" s="28" t="str">
        <f aca="false">IF(OR(P55&lt;&gt;"OK",K55="",N('Example Rules'!$B$8)=0),"",IF(K55&lt;=-'Example Rules'!$B$8,"STOP","OK"))</f>
        <v>OK</v>
      </c>
      <c r="M55" s="26" t="n">
        <f aca="false">IF(P55&lt;&gt;"OK","",MAX(IF(COUNT(M$8:M54)=0,N('Example Rules'!$B$5),INDEX(M$8:M54,MATCH(9.99E+307,M$8:M54)))+N(C55),G55))</f>
        <v>32439.54</v>
      </c>
      <c r="N55" s="27" t="n">
        <f aca="false">IF(P55&lt;&gt;"OK","",IF(N(M55)&lt;=0,"",MAX(0,1-G55/M55)))</f>
        <v>0.101314321966341</v>
      </c>
      <c r="O55" s="33" t="n">
        <f aca="false">IF(P55&lt;&gt;"OK","",IF(OR(N('Example Rules'!$B$11)=0,N(N55)&lt;'Example Rules'!$B$11),1,IF(OR('Example Rules'!$B$12="",N('Example Rules'!$B$12)&lt;0,N('Example Rules'!$B$12)&gt;1),1,'Example Rules'!$B$12)))</f>
        <v>0.5</v>
      </c>
      <c r="P55" s="28" t="str">
        <f aca="false">IF(COUNTA(A55:E55)=0,"",IF(NOT(ISNUMBER(A55)),"Add a date",IF(NOT(ISNUMBER(B55)),"Add P/L (0 if flat)",IF(AND(C55&lt;&gt;"",NOT(ISNUMBER(C55))),"Deposit must be a number",IF(N('Example Rules'!$B$5)&lt;=0,"Set account size on Rules",IF(A55&lt;=MAX(A$8:A54),"Date must be after the rows above","OK"))))))</f>
        <v>OK</v>
      </c>
      <c r="Q55" s="28" t="n">
        <f aca="false">IF(P55&lt;&gt;"OK","",COUNTIF(P$8:P55,"OK"))</f>
        <v>48</v>
      </c>
    </row>
    <row r="56" customFormat="false" ht="15" hidden="false" customHeight="false" outlineLevel="0" collapsed="false">
      <c r="A56" s="29" t="n">
        <v>46304</v>
      </c>
      <c r="B56" s="32" t="n">
        <v>291.53</v>
      </c>
      <c r="C56" s="32"/>
      <c r="D56" s="15" t="n">
        <v>1</v>
      </c>
      <c r="E56" s="15" t="s">
        <v>245</v>
      </c>
      <c r="F56" s="26" t="n">
        <f aca="false">IF(P56&lt;&gt;"OK","",IF(COUNT(G$8:G55)=0,N('Example Rules'!$B$5),INDEX(G$8:G55,MATCH(9.99E+307,G$8:G55))))</f>
        <v>29152.95</v>
      </c>
      <c r="G56" s="26" t="n">
        <f aca="false">IF(P56&lt;&gt;"OK","",F56+B56+N(C56))</f>
        <v>29444.48</v>
      </c>
      <c r="H56" s="27" t="n">
        <f aca="false">IF(OR(P56&lt;&gt;"OK",N(F56)&lt;=0),"",B56/F56)</f>
        <v>0.010000017150923</v>
      </c>
      <c r="I56" s="28" t="str">
        <f aca="false">IF(OR(H56="",N('Example Rules'!$B$7)=0),"",IF(H56&lt;=-'Example Rules'!$B$7,"STOP","OK"))</f>
        <v>OK</v>
      </c>
      <c r="J56" s="26" t="n">
        <f aca="false">IF(P56&lt;&gt;"OK","",SUMIFS(B$8:B56,A$8:A56,"&gt;"&amp;(A56-7),P$8:P56,"OK"))</f>
        <v>-303.36</v>
      </c>
      <c r="K56" s="27" t="n">
        <f aca="false">IF(P56&lt;&gt;"OK","",IF(G56-J56-SUMIFS(C$8:C56,A$8:A56,"&gt;"&amp;(A56-7),P$8:P56,"OK")&lt;=0,"",J56/(G56-J56-SUMIFS(C$8:C56,A$8:A56,"&gt;"&amp;(A56-7),P$8:P56,"OK"))))</f>
        <v>-0.0101977151954562</v>
      </c>
      <c r="L56" s="28" t="str">
        <f aca="false">IF(OR(P56&lt;&gt;"OK",K56="",N('Example Rules'!$B$8)=0),"",IF(K56&lt;=-'Example Rules'!$B$8,"STOP","OK"))</f>
        <v>OK</v>
      </c>
      <c r="M56" s="26" t="n">
        <f aca="false">IF(P56&lt;&gt;"OK","",MAX(IF(COUNT(M$8:M55)=0,N('Example Rules'!$B$5),INDEX(M$8:M55,MATCH(9.99E+307,M$8:M55)))+N(C56),G56))</f>
        <v>32439.54</v>
      </c>
      <c r="N56" s="27" t="n">
        <f aca="false">IF(P56&lt;&gt;"OK","",IF(N(M56)&lt;=0,"",MAX(0,1-G56/M56)))</f>
        <v>0.0923274497727157</v>
      </c>
      <c r="O56" s="33" t="n">
        <f aca="false">IF(P56&lt;&gt;"OK","",IF(OR(N('Example Rules'!$B$11)=0,N(N56)&lt;'Example Rules'!$B$11),1,IF(OR('Example Rules'!$B$12="",N('Example Rules'!$B$12)&lt;0,N('Example Rules'!$B$12)&gt;1),1,'Example Rules'!$B$12)))</f>
        <v>1</v>
      </c>
      <c r="P56" s="28" t="str">
        <f aca="false">IF(COUNTA(A56:E56)=0,"",IF(NOT(ISNUMBER(A56)),"Add a date",IF(NOT(ISNUMBER(B56)),"Add P/L (0 if flat)",IF(AND(C56&lt;&gt;"",NOT(ISNUMBER(C56))),"Deposit must be a number",IF(N('Example Rules'!$B$5)&lt;=0,"Set account size on Rules",IF(A56&lt;=MAX(A$8:A55),"Date must be after the rows above","OK"))))))</f>
        <v>OK</v>
      </c>
      <c r="Q56" s="28" t="n">
        <f aca="false">IF(P56&lt;&gt;"OK","",COUNTIF(P$8:P56,"OK"))</f>
        <v>49</v>
      </c>
    </row>
    <row r="57" customFormat="false" ht="15" hidden="false" customHeight="false" outlineLevel="0" collapsed="false">
      <c r="A57" s="29" t="n">
        <v>46307</v>
      </c>
      <c r="B57" s="32" t="n">
        <v>588.89</v>
      </c>
      <c r="C57" s="32"/>
      <c r="D57" s="15" t="n">
        <v>3</v>
      </c>
      <c r="E57" s="15"/>
      <c r="F57" s="26" t="n">
        <f aca="false">IF(P57&lt;&gt;"OK","",IF(COUNT(G$8:G56)=0,N('Example Rules'!$B$5),INDEX(G$8:G56,MATCH(9.99E+307,G$8:G56))))</f>
        <v>29444.48</v>
      </c>
      <c r="G57" s="26" t="n">
        <f aca="false">IF(P57&lt;&gt;"OK","",F57+B57+N(C57))</f>
        <v>30033.37</v>
      </c>
      <c r="H57" s="27" t="n">
        <f aca="false">IF(OR(P57&lt;&gt;"OK",N(F57)&lt;=0),"",B57/F57)</f>
        <v>0.0200000135848893</v>
      </c>
      <c r="I57" s="28" t="str">
        <f aca="false">IF(OR(H57="",N('Example Rules'!$B$7)=0),"",IF(H57&lt;=-'Example Rules'!$B$7,"STOP","OK"))</f>
        <v>OK</v>
      </c>
      <c r="J57" s="26" t="n">
        <f aca="false">IF(P57&lt;&gt;"OK","",SUMIFS(B$8:B57,A$8:A57,"&gt;"&amp;(A57-7),P$8:P57,"OK"))</f>
        <v>583.01</v>
      </c>
      <c r="K57" s="27" t="n">
        <f aca="false">IF(P57&lt;&gt;"OK","",IF(G57-J57-SUMIFS(C$8:C57,A$8:A57,"&gt;"&amp;(A57-7),P$8:P57,"OK")&lt;=0,"",J57/(G57-J57-SUMIFS(C$8:C57,A$8:A57,"&gt;"&amp;(A57-7),P$8:P57,"OK"))))</f>
        <v>0.0197963624213762</v>
      </c>
      <c r="L57" s="28" t="str">
        <f aca="false">IF(OR(P57&lt;&gt;"OK",K57="",N('Example Rules'!$B$8)=0),"",IF(K57&lt;=-'Example Rules'!$B$8,"STOP","OK"))</f>
        <v>OK</v>
      </c>
      <c r="M57" s="26" t="n">
        <f aca="false">IF(P57&lt;&gt;"OK","",MAX(IF(COUNT(M$8:M56)=0,N('Example Rules'!$B$5),INDEX(M$8:M56,MATCH(9.99E+307,M$8:M56)))+N(C57),G57))</f>
        <v>32439.54</v>
      </c>
      <c r="N57" s="27" t="n">
        <f aca="false">IF(P57&lt;&gt;"OK","",IF(N(M57)&lt;=0,"",MAX(0,1-G57/M57)))</f>
        <v>0.0741739864375389</v>
      </c>
      <c r="O57" s="33" t="n">
        <f aca="false">IF(P57&lt;&gt;"OK","",IF(OR(N('Example Rules'!$B$11)=0,N(N57)&lt;'Example Rules'!$B$11),1,IF(OR('Example Rules'!$B$12="",N('Example Rules'!$B$12)&lt;0,N('Example Rules'!$B$12)&gt;1),1,'Example Rules'!$B$12)))</f>
        <v>1</v>
      </c>
      <c r="P57" s="28" t="str">
        <f aca="false">IF(COUNTA(A57:E57)=0,"",IF(NOT(ISNUMBER(A57)),"Add a date",IF(NOT(ISNUMBER(B57)),"Add P/L (0 if flat)",IF(AND(C57&lt;&gt;"",NOT(ISNUMBER(C57))),"Deposit must be a number",IF(N('Example Rules'!$B$5)&lt;=0,"Set account size on Rules",IF(A57&lt;=MAX(A$8:A56),"Date must be after the rows above","OK"))))))</f>
        <v>OK</v>
      </c>
      <c r="Q57" s="28" t="n">
        <f aca="false">IF(P57&lt;&gt;"OK","",COUNTIF(P$8:P57,"OK"))</f>
        <v>50</v>
      </c>
    </row>
    <row r="58" customFormat="false" ht="15" hidden="false" customHeight="false" outlineLevel="0" collapsed="false">
      <c r="A58" s="29" t="n">
        <v>46308</v>
      </c>
      <c r="B58" s="32" t="n">
        <v>90.1</v>
      </c>
      <c r="C58" s="32"/>
      <c r="D58" s="15" t="n">
        <v>2</v>
      </c>
      <c r="E58" s="15"/>
      <c r="F58" s="26" t="n">
        <f aca="false">IF(P58&lt;&gt;"OK","",IF(COUNT(G$8:G57)=0,N('Example Rules'!$B$5),INDEX(G$8:G57,MATCH(9.99E+307,G$8:G57))))</f>
        <v>30033.37</v>
      </c>
      <c r="G58" s="26" t="n">
        <f aca="false">IF(P58&lt;&gt;"OK","",F58+B58+N(C58))</f>
        <v>30123.47</v>
      </c>
      <c r="H58" s="27" t="n">
        <f aca="false">IF(OR(P58&lt;&gt;"OK",N(F58)&lt;=0),"",B58/F58)</f>
        <v>0.00299999633740736</v>
      </c>
      <c r="I58" s="28" t="str">
        <f aca="false">IF(OR(H58="",N('Example Rules'!$B$7)=0),"",IF(H58&lt;=-'Example Rules'!$B$7,"STOP","OK"))</f>
        <v>OK</v>
      </c>
      <c r="J58" s="26" t="n">
        <f aca="false">IF(P58&lt;&gt;"OK","",SUMIFS(B$8:B58,A$8:A58,"&gt;"&amp;(A58-7),P$8:P58,"OK"))</f>
        <v>967.61</v>
      </c>
      <c r="K58" s="27" t="n">
        <f aca="false">IF(P58&lt;&gt;"OK","",IF(G58-J58-SUMIFS(C$8:C58,A$8:A58,"&gt;"&amp;(A58-7),P$8:P58,"OK")&lt;=0,"",J58/(G58-J58-SUMIFS(C$8:C58,A$8:A58,"&gt;"&amp;(A58-7),P$8:P58,"OK"))))</f>
        <v>0.0331874964415387</v>
      </c>
      <c r="L58" s="28" t="str">
        <f aca="false">IF(OR(P58&lt;&gt;"OK",K58="",N('Example Rules'!$B$8)=0),"",IF(K58&lt;=-'Example Rules'!$B$8,"STOP","OK"))</f>
        <v>OK</v>
      </c>
      <c r="M58" s="26" t="n">
        <f aca="false">IF(P58&lt;&gt;"OK","",MAX(IF(COUNT(M$8:M57)=0,N('Example Rules'!$B$5),INDEX(M$8:M57,MATCH(9.99E+307,M$8:M57)))+N(C58),G58))</f>
        <v>32439.54</v>
      </c>
      <c r="N58" s="27" t="n">
        <f aca="false">IF(P58&lt;&gt;"OK","",IF(N(M58)&lt;=0,"",MAX(0,1-G58/M58)))</f>
        <v>0.0713965117877752</v>
      </c>
      <c r="O58" s="33" t="n">
        <f aca="false">IF(P58&lt;&gt;"OK","",IF(OR(N('Example Rules'!$B$11)=0,N(N58)&lt;'Example Rules'!$B$11),1,IF(OR('Example Rules'!$B$12="",N('Example Rules'!$B$12)&lt;0,N('Example Rules'!$B$12)&gt;1),1,'Example Rules'!$B$12)))</f>
        <v>1</v>
      </c>
      <c r="P58" s="28" t="str">
        <f aca="false">IF(COUNTA(A58:E58)=0,"",IF(NOT(ISNUMBER(A58)),"Add a date",IF(NOT(ISNUMBER(B58)),"Add P/L (0 if flat)",IF(AND(C58&lt;&gt;"",NOT(ISNUMBER(C58))),"Deposit must be a number",IF(N('Example Rules'!$B$5)&lt;=0,"Set account size on Rules",IF(A58&lt;=MAX(A$8:A57),"Date must be after the rows above","OK"))))))</f>
        <v>OK</v>
      </c>
      <c r="Q58" s="28" t="n">
        <f aca="false">IF(P58&lt;&gt;"OK","",COUNTIF(P$8:P58,"OK"))</f>
        <v>51</v>
      </c>
    </row>
    <row r="59" customFormat="false" ht="15" hidden="false" customHeight="false" outlineLevel="0" collapsed="false">
      <c r="A59" s="29" t="n">
        <v>46309</v>
      </c>
      <c r="B59" s="32" t="n">
        <v>602.47</v>
      </c>
      <c r="C59" s="32"/>
      <c r="D59" s="15" t="n">
        <v>3</v>
      </c>
      <c r="E59" s="15"/>
      <c r="F59" s="26" t="n">
        <f aca="false">IF(P59&lt;&gt;"OK","",IF(COUNT(G$8:G58)=0,N('Example Rules'!$B$5),INDEX(G$8:G58,MATCH(9.99E+307,G$8:G58))))</f>
        <v>30123.47</v>
      </c>
      <c r="G59" s="26" t="n">
        <f aca="false">IF(P59&lt;&gt;"OK","",F59+B59+N(C59))</f>
        <v>30725.94</v>
      </c>
      <c r="H59" s="27" t="n">
        <f aca="false">IF(OR(P59&lt;&gt;"OK",N(F59)&lt;=0),"",B59/F59)</f>
        <v>0.0200000199180241</v>
      </c>
      <c r="I59" s="28" t="str">
        <f aca="false">IF(OR(H59="",N('Example Rules'!$B$7)=0),"",IF(H59&lt;=-'Example Rules'!$B$7,"STOP","OK"))</f>
        <v>OK</v>
      </c>
      <c r="J59" s="26" t="n">
        <f aca="false">IF(P59&lt;&gt;"OK","",SUMIFS(B$8:B59,A$8:A59,"&gt;"&amp;(A59-7),P$8:P59,"OK"))</f>
        <v>1278.52</v>
      </c>
      <c r="K59" s="27" t="n">
        <f aca="false">IF(P59&lt;&gt;"OK","",IF(G59-J59-SUMIFS(C$8:C59,A$8:A59,"&gt;"&amp;(A59-7),P$8:P59,"OK")&lt;=0,"",J59/(G59-J59-SUMIFS(C$8:C59,A$8:A59,"&gt;"&amp;(A59-7),P$8:P59,"OK"))))</f>
        <v>0.0434170463830108</v>
      </c>
      <c r="L59" s="28" t="str">
        <f aca="false">IF(OR(P59&lt;&gt;"OK",K59="",N('Example Rules'!$B$8)=0),"",IF(K59&lt;=-'Example Rules'!$B$8,"STOP","OK"))</f>
        <v>OK</v>
      </c>
      <c r="M59" s="26" t="n">
        <f aca="false">IF(P59&lt;&gt;"OK","",MAX(IF(COUNT(M$8:M58)=0,N('Example Rules'!$B$5),INDEX(M$8:M58,MATCH(9.99E+307,M$8:M58)))+N(C59),G59))</f>
        <v>32439.54</v>
      </c>
      <c r="N59" s="27" t="n">
        <f aca="false">IF(P59&lt;&gt;"OK","",IF(N(M59)&lt;=0,"",MAX(0,1-G59/M59)))</f>
        <v>0.052824423527584</v>
      </c>
      <c r="O59" s="33" t="n">
        <f aca="false">IF(P59&lt;&gt;"OK","",IF(OR(N('Example Rules'!$B$11)=0,N(N59)&lt;'Example Rules'!$B$11),1,IF(OR('Example Rules'!$B$12="",N('Example Rules'!$B$12)&lt;0,N('Example Rules'!$B$12)&gt;1),1,'Example Rules'!$B$12)))</f>
        <v>1</v>
      </c>
      <c r="P59" s="28" t="str">
        <f aca="false">IF(COUNTA(A59:E59)=0,"",IF(NOT(ISNUMBER(A59)),"Add a date",IF(NOT(ISNUMBER(B59)),"Add P/L (0 if flat)",IF(AND(C59&lt;&gt;"",NOT(ISNUMBER(C59))),"Deposit must be a number",IF(N('Example Rules'!$B$5)&lt;=0,"Set account size on Rules",IF(A59&lt;=MAX(A$8:A58),"Date must be after the rows above","OK"))))))</f>
        <v>OK</v>
      </c>
      <c r="Q59" s="28" t="n">
        <f aca="false">IF(P59&lt;&gt;"OK","",COUNTIF(P$8:P59,"OK"))</f>
        <v>52</v>
      </c>
    </row>
    <row r="60" customFormat="false" ht="15" hidden="false" customHeight="false" outlineLevel="0" collapsed="false">
      <c r="A60" s="29" t="n">
        <v>46310</v>
      </c>
      <c r="B60" s="32" t="n">
        <v>-184.36</v>
      </c>
      <c r="C60" s="32"/>
      <c r="D60" s="15" t="n">
        <v>2</v>
      </c>
      <c r="E60" s="15"/>
      <c r="F60" s="26" t="n">
        <f aca="false">IF(P60&lt;&gt;"OK","",IF(COUNT(G$8:G59)=0,N('Example Rules'!$B$5),INDEX(G$8:G59,MATCH(9.99E+307,G$8:G59))))</f>
        <v>30725.94</v>
      </c>
      <c r="G60" s="26" t="n">
        <f aca="false">IF(P60&lt;&gt;"OK","",F60+B60+N(C60))</f>
        <v>30541.58</v>
      </c>
      <c r="H60" s="27" t="n">
        <f aca="false">IF(OR(P60&lt;&gt;"OK",N(F60)&lt;=0),"",B60/F60)</f>
        <v>-0.00600014189964571</v>
      </c>
      <c r="I60" s="28" t="str">
        <f aca="false">IF(OR(H60="",N('Example Rules'!$B$7)=0),"",IF(H60&lt;=-'Example Rules'!$B$7,"STOP","OK"))</f>
        <v>OK</v>
      </c>
      <c r="J60" s="26" t="n">
        <f aca="false">IF(P60&lt;&gt;"OK","",SUMIFS(B$8:B60,A$8:A60,"&gt;"&amp;(A60-7),P$8:P60,"OK"))</f>
        <v>1388.63</v>
      </c>
      <c r="K60" s="27" t="n">
        <f aca="false">IF(P60&lt;&gt;"OK","",IF(G60-J60-SUMIFS(C$8:C60,A$8:A60,"&gt;"&amp;(A60-7),P$8:P60,"OK")&lt;=0,"",J60/(G60-J60-SUMIFS(C$8:C60,A$8:A60,"&gt;"&amp;(A60-7),P$8:P60,"OK"))))</f>
        <v>0.0476325723468809</v>
      </c>
      <c r="L60" s="28" t="str">
        <f aca="false">IF(OR(P60&lt;&gt;"OK",K60="",N('Example Rules'!$B$8)=0),"",IF(K60&lt;=-'Example Rules'!$B$8,"STOP","OK"))</f>
        <v>OK</v>
      </c>
      <c r="M60" s="26" t="n">
        <f aca="false">IF(P60&lt;&gt;"OK","",MAX(IF(COUNT(M$8:M59)=0,N('Example Rules'!$B$5),INDEX(M$8:M59,MATCH(9.99E+307,M$8:M59)))+N(C60),G60))</f>
        <v>32439.54</v>
      </c>
      <c r="N60" s="27" t="n">
        <f aca="false">IF(P60&lt;&gt;"OK","",IF(N(M60)&lt;=0,"",MAX(0,1-G60/M60)))</f>
        <v>0.0585076113902973</v>
      </c>
      <c r="O60" s="33" t="n">
        <f aca="false">IF(P60&lt;&gt;"OK","",IF(OR(N('Example Rules'!$B$11)=0,N(N60)&lt;'Example Rules'!$B$11),1,IF(OR('Example Rules'!$B$12="",N('Example Rules'!$B$12)&lt;0,N('Example Rules'!$B$12)&gt;1),1,'Example Rules'!$B$12)))</f>
        <v>1</v>
      </c>
      <c r="P60" s="28" t="str">
        <f aca="false">IF(COUNTA(A60:E60)=0,"",IF(NOT(ISNUMBER(A60)),"Add a date",IF(NOT(ISNUMBER(B60)),"Add P/L (0 if flat)",IF(AND(C60&lt;&gt;"",NOT(ISNUMBER(C60))),"Deposit must be a number",IF(N('Example Rules'!$B$5)&lt;=0,"Set account size on Rules",IF(A60&lt;=MAX(A$8:A59),"Date must be after the rows above","OK"))))))</f>
        <v>OK</v>
      </c>
      <c r="Q60" s="28" t="n">
        <f aca="false">IF(P60&lt;&gt;"OK","",COUNTIF(P$8:P60,"OK"))</f>
        <v>53</v>
      </c>
    </row>
    <row r="61" customFormat="false" ht="15" hidden="false" customHeight="false" outlineLevel="0" collapsed="false">
      <c r="A61" s="29" t="n">
        <v>46311</v>
      </c>
      <c r="B61" s="32" t="n">
        <v>-305.42</v>
      </c>
      <c r="C61" s="32"/>
      <c r="D61" s="15" t="n">
        <v>3</v>
      </c>
      <c r="E61" s="15"/>
      <c r="F61" s="26" t="n">
        <f aca="false">IF(P61&lt;&gt;"OK","",IF(COUNT(G$8:G60)=0,N('Example Rules'!$B$5),INDEX(G$8:G60,MATCH(9.99E+307,G$8:G60))))</f>
        <v>30541.58</v>
      </c>
      <c r="G61" s="26" t="n">
        <f aca="false">IF(P61&lt;&gt;"OK","",F61+B61+N(C61))</f>
        <v>30236.16</v>
      </c>
      <c r="H61" s="27" t="n">
        <f aca="false">IF(OR(P61&lt;&gt;"OK",N(F61)&lt;=0),"",B61/F61)</f>
        <v>-0.0100001375174434</v>
      </c>
      <c r="I61" s="28" t="str">
        <f aca="false">IF(OR(H61="",N('Example Rules'!$B$7)=0),"",IF(H61&lt;=-'Example Rules'!$B$7,"STOP","OK"))</f>
        <v>OK</v>
      </c>
      <c r="J61" s="26" t="n">
        <f aca="false">IF(P61&lt;&gt;"OK","",SUMIFS(B$8:B61,A$8:A61,"&gt;"&amp;(A61-7),P$8:P61,"OK"))</f>
        <v>791.68</v>
      </c>
      <c r="K61" s="27" t="n">
        <f aca="false">IF(P61&lt;&gt;"OK","",IF(G61-J61-SUMIFS(C$8:C61,A$8:A61,"&gt;"&amp;(A61-7),P$8:P61,"OK")&lt;=0,"",J61/(G61-J61-SUMIFS(C$8:C61,A$8:A61,"&gt;"&amp;(A61-7),P$8:P61,"OK"))))</f>
        <v>0.0268872128154411</v>
      </c>
      <c r="L61" s="28" t="str">
        <f aca="false">IF(OR(P61&lt;&gt;"OK",K61="",N('Example Rules'!$B$8)=0),"",IF(K61&lt;=-'Example Rules'!$B$8,"STOP","OK"))</f>
        <v>OK</v>
      </c>
      <c r="M61" s="26" t="n">
        <f aca="false">IF(P61&lt;&gt;"OK","",MAX(IF(COUNT(M$8:M60)=0,N('Example Rules'!$B$5),INDEX(M$8:M60,MATCH(9.99E+307,M$8:M60)))+N(C61),G61))</f>
        <v>32439.54</v>
      </c>
      <c r="N61" s="27" t="n">
        <f aca="false">IF(P61&lt;&gt;"OK","",IF(N(M61)&lt;=0,"",MAX(0,1-G61/M61)))</f>
        <v>0.0679226647480206</v>
      </c>
      <c r="O61" s="33" t="n">
        <f aca="false">IF(P61&lt;&gt;"OK","",IF(OR(N('Example Rules'!$B$11)=0,N(N61)&lt;'Example Rules'!$B$11),1,IF(OR('Example Rules'!$B$12="",N('Example Rules'!$B$12)&lt;0,N('Example Rules'!$B$12)&gt;1),1,'Example Rules'!$B$12)))</f>
        <v>1</v>
      </c>
      <c r="P61" s="28" t="str">
        <f aca="false">IF(COUNTA(A61:E61)=0,"",IF(NOT(ISNUMBER(A61)),"Add a date",IF(NOT(ISNUMBER(B61)),"Add P/L (0 if flat)",IF(AND(C61&lt;&gt;"",NOT(ISNUMBER(C61))),"Deposit must be a number",IF(N('Example Rules'!$B$5)&lt;=0,"Set account size on Rules",IF(A61&lt;=MAX(A$8:A60),"Date must be after the rows above","OK"))))))</f>
        <v>OK</v>
      </c>
      <c r="Q61" s="28" t="n">
        <f aca="false">IF(P61&lt;&gt;"OK","",COUNTIF(P$8:P61,"OK"))</f>
        <v>54</v>
      </c>
    </row>
    <row r="62" customFormat="false" ht="15" hidden="false" customHeight="false" outlineLevel="0" collapsed="false">
      <c r="A62" s="29" t="n">
        <v>46314</v>
      </c>
      <c r="B62" s="32" t="n">
        <v>0</v>
      </c>
      <c r="C62" s="32"/>
      <c r="D62" s="15" t="n">
        <v>0</v>
      </c>
      <c r="E62" s="15" t="s">
        <v>244</v>
      </c>
      <c r="F62" s="26" t="n">
        <f aca="false">IF(P62&lt;&gt;"OK","",IF(COUNT(G$8:G61)=0,N('Example Rules'!$B$5),INDEX(G$8:G61,MATCH(9.99E+307,G$8:G61))))</f>
        <v>30236.16</v>
      </c>
      <c r="G62" s="26" t="n">
        <f aca="false">IF(P62&lt;&gt;"OK","",F62+B62+N(C62))</f>
        <v>30236.16</v>
      </c>
      <c r="H62" s="27" t="n">
        <f aca="false">IF(OR(P62&lt;&gt;"OK",N(F62)&lt;=0),"",B62/F62)</f>
        <v>0</v>
      </c>
      <c r="I62" s="28" t="str">
        <f aca="false">IF(OR(H62="",N('Example Rules'!$B$7)=0),"",IF(H62&lt;=-'Example Rules'!$B$7,"STOP","OK"))</f>
        <v>OK</v>
      </c>
      <c r="J62" s="26" t="n">
        <f aca="false">IF(P62&lt;&gt;"OK","",SUMIFS(B$8:B62,A$8:A62,"&gt;"&amp;(A62-7),P$8:P62,"OK"))</f>
        <v>202.79</v>
      </c>
      <c r="K62" s="27" t="n">
        <f aca="false">IF(P62&lt;&gt;"OK","",IF(G62-J62-SUMIFS(C$8:C62,A$8:A62,"&gt;"&amp;(A62-7),P$8:P62,"OK")&lt;=0,"",J62/(G62-J62-SUMIFS(C$8:C62,A$8:A62,"&gt;"&amp;(A62-7),P$8:P62,"OK"))))</f>
        <v>0.00675215601845547</v>
      </c>
      <c r="L62" s="28" t="str">
        <f aca="false">IF(OR(P62&lt;&gt;"OK",K62="",N('Example Rules'!$B$8)=0),"",IF(K62&lt;=-'Example Rules'!$B$8,"STOP","OK"))</f>
        <v>OK</v>
      </c>
      <c r="M62" s="26" t="n">
        <f aca="false">IF(P62&lt;&gt;"OK","",MAX(IF(COUNT(M$8:M61)=0,N('Example Rules'!$B$5),INDEX(M$8:M61,MATCH(9.99E+307,M$8:M61)))+N(C62),G62))</f>
        <v>32439.54</v>
      </c>
      <c r="N62" s="27" t="n">
        <f aca="false">IF(P62&lt;&gt;"OK","",IF(N(M62)&lt;=0,"",MAX(0,1-G62/M62)))</f>
        <v>0.0679226647480206</v>
      </c>
      <c r="O62" s="33" t="n">
        <f aca="false">IF(P62&lt;&gt;"OK","",IF(OR(N('Example Rules'!$B$11)=0,N(N62)&lt;'Example Rules'!$B$11),1,IF(OR('Example Rules'!$B$12="",N('Example Rules'!$B$12)&lt;0,N('Example Rules'!$B$12)&gt;1),1,'Example Rules'!$B$12)))</f>
        <v>1</v>
      </c>
      <c r="P62" s="28" t="str">
        <f aca="false">IF(COUNTA(A62:E62)=0,"",IF(NOT(ISNUMBER(A62)),"Add a date",IF(NOT(ISNUMBER(B62)),"Add P/L (0 if flat)",IF(AND(C62&lt;&gt;"",NOT(ISNUMBER(C62))),"Deposit must be a number",IF(N('Example Rules'!$B$5)&lt;=0,"Set account size on Rules",IF(A62&lt;=MAX(A$8:A61),"Date must be after the rows above","OK"))))))</f>
        <v>OK</v>
      </c>
      <c r="Q62" s="28" t="n">
        <f aca="false">IF(P62&lt;&gt;"OK","",COUNTIF(P$8:P62,"OK"))</f>
        <v>55</v>
      </c>
    </row>
    <row r="63" customFormat="false" ht="15" hidden="false" customHeight="false" outlineLevel="0" collapsed="false">
      <c r="A63" s="29" t="n">
        <v>46315</v>
      </c>
      <c r="B63" s="32" t="n">
        <v>0</v>
      </c>
      <c r="C63" s="32"/>
      <c r="D63" s="15" t="n">
        <v>0</v>
      </c>
      <c r="E63" s="15" t="s">
        <v>244</v>
      </c>
      <c r="F63" s="26" t="n">
        <f aca="false">IF(P63&lt;&gt;"OK","",IF(COUNT(G$8:G62)=0,N('Example Rules'!$B$5),INDEX(G$8:G62,MATCH(9.99E+307,G$8:G62))))</f>
        <v>30236.16</v>
      </c>
      <c r="G63" s="26" t="n">
        <f aca="false">IF(P63&lt;&gt;"OK","",F63+B63+N(C63))</f>
        <v>30236.16</v>
      </c>
      <c r="H63" s="27" t="n">
        <f aca="false">IF(OR(P63&lt;&gt;"OK",N(F63)&lt;=0),"",B63/F63)</f>
        <v>0</v>
      </c>
      <c r="I63" s="28" t="str">
        <f aca="false">IF(OR(H63="",N('Example Rules'!$B$7)=0),"",IF(H63&lt;=-'Example Rules'!$B$7,"STOP","OK"))</f>
        <v>OK</v>
      </c>
      <c r="J63" s="26" t="n">
        <f aca="false">IF(P63&lt;&gt;"OK","",SUMIFS(B$8:B63,A$8:A63,"&gt;"&amp;(A63-7),P$8:P63,"OK"))</f>
        <v>112.69</v>
      </c>
      <c r="K63" s="27" t="n">
        <f aca="false">IF(P63&lt;&gt;"OK","",IF(G63-J63-SUMIFS(C$8:C63,A$8:A63,"&gt;"&amp;(A63-7),P$8:P63,"OK")&lt;=0,"",J63/(G63-J63-SUMIFS(C$8:C63,A$8:A63,"&gt;"&amp;(A63-7),P$8:P63,"OK"))))</f>
        <v>0.00374093688409735</v>
      </c>
      <c r="L63" s="28" t="str">
        <f aca="false">IF(OR(P63&lt;&gt;"OK",K63="",N('Example Rules'!$B$8)=0),"",IF(K63&lt;=-'Example Rules'!$B$8,"STOP","OK"))</f>
        <v>OK</v>
      </c>
      <c r="M63" s="26" t="n">
        <f aca="false">IF(P63&lt;&gt;"OK","",MAX(IF(COUNT(M$8:M62)=0,N('Example Rules'!$B$5),INDEX(M$8:M62,MATCH(9.99E+307,M$8:M62)))+N(C63),G63))</f>
        <v>32439.54</v>
      </c>
      <c r="N63" s="27" t="n">
        <f aca="false">IF(P63&lt;&gt;"OK","",IF(N(M63)&lt;=0,"",MAX(0,1-G63/M63)))</f>
        <v>0.0679226647480206</v>
      </c>
      <c r="O63" s="33" t="n">
        <f aca="false">IF(P63&lt;&gt;"OK","",IF(OR(N('Example Rules'!$B$11)=0,N(N63)&lt;'Example Rules'!$B$11),1,IF(OR('Example Rules'!$B$12="",N('Example Rules'!$B$12)&lt;0,N('Example Rules'!$B$12)&gt;1),1,'Example Rules'!$B$12)))</f>
        <v>1</v>
      </c>
      <c r="P63" s="28" t="str">
        <f aca="false">IF(COUNTA(A63:E63)=0,"",IF(NOT(ISNUMBER(A63)),"Add a date",IF(NOT(ISNUMBER(B63)),"Add P/L (0 if flat)",IF(AND(C63&lt;&gt;"",NOT(ISNUMBER(C63))),"Deposit must be a number",IF(N('Example Rules'!$B$5)&lt;=0,"Set account size on Rules",IF(A63&lt;=MAX(A$8:A62),"Date must be after the rows above","OK"))))))</f>
        <v>OK</v>
      </c>
      <c r="Q63" s="28" t="n">
        <f aca="false">IF(P63&lt;&gt;"OK","",COUNTIF(P$8:P63,"OK"))</f>
        <v>56</v>
      </c>
    </row>
    <row r="64" customFormat="false" ht="15" hidden="false" customHeight="false" outlineLevel="0" collapsed="false">
      <c r="A64" s="29" t="n">
        <v>46316</v>
      </c>
      <c r="B64" s="32" t="n">
        <v>-302.36</v>
      </c>
      <c r="C64" s="32"/>
      <c r="D64" s="15" t="n">
        <v>2</v>
      </c>
      <c r="E64" s="15"/>
      <c r="F64" s="26" t="n">
        <f aca="false">IF(P64&lt;&gt;"OK","",IF(COUNT(G$8:G63)=0,N('Example Rules'!$B$5),INDEX(G$8:G63,MATCH(9.99E+307,G$8:G63))))</f>
        <v>30236.16</v>
      </c>
      <c r="G64" s="26" t="n">
        <f aca="false">IF(P64&lt;&gt;"OK","",F64+B64+N(C64))</f>
        <v>29933.8</v>
      </c>
      <c r="H64" s="27" t="n">
        <f aca="false">IF(OR(P64&lt;&gt;"OK",N(F64)&lt;=0),"",B64/F64)</f>
        <v>-0.0099999470832275</v>
      </c>
      <c r="I64" s="28" t="str">
        <f aca="false">IF(OR(H64="",N('Example Rules'!$B$7)=0),"",IF(H64&lt;=-'Example Rules'!$B$7,"STOP","OK"))</f>
        <v>OK</v>
      </c>
      <c r="J64" s="26" t="n">
        <f aca="false">IF(P64&lt;&gt;"OK","",SUMIFS(B$8:B64,A$8:A64,"&gt;"&amp;(A64-7),P$8:P64,"OK"))</f>
        <v>-792.14</v>
      </c>
      <c r="K64" s="27" t="n">
        <f aca="false">IF(P64&lt;&gt;"OK","",IF(G64-J64-SUMIFS(C$8:C64,A$8:A64,"&gt;"&amp;(A64-7),P$8:P64,"OK")&lt;=0,"",J64/(G64-J64-SUMIFS(C$8:C64,A$8:A64,"&gt;"&amp;(A64-7),P$8:P64,"OK"))))</f>
        <v>-0.0257808223279743</v>
      </c>
      <c r="L64" s="28" t="str">
        <f aca="false">IF(OR(P64&lt;&gt;"OK",K64="",N('Example Rules'!$B$8)=0),"",IF(K64&lt;=-'Example Rules'!$B$8,"STOP","OK"))</f>
        <v>OK</v>
      </c>
      <c r="M64" s="26" t="n">
        <f aca="false">IF(P64&lt;&gt;"OK","",MAX(IF(COUNT(M$8:M63)=0,N('Example Rules'!$B$5),INDEX(M$8:M63,MATCH(9.99E+307,M$8:M63)))+N(C64),G64))</f>
        <v>32439.54</v>
      </c>
      <c r="N64" s="27" t="n">
        <f aca="false">IF(P64&lt;&gt;"OK","",IF(N(M64)&lt;=0,"",MAX(0,1-G64/M64)))</f>
        <v>0.0772433887780161</v>
      </c>
      <c r="O64" s="33" t="n">
        <f aca="false">IF(P64&lt;&gt;"OK","",IF(OR(N('Example Rules'!$B$11)=0,N(N64)&lt;'Example Rules'!$B$11),1,IF(OR('Example Rules'!$B$12="",N('Example Rules'!$B$12)&lt;0,N('Example Rules'!$B$12)&gt;1),1,'Example Rules'!$B$12)))</f>
        <v>1</v>
      </c>
      <c r="P64" s="28" t="str">
        <f aca="false">IF(COUNTA(A64:E64)=0,"",IF(NOT(ISNUMBER(A64)),"Add a date",IF(NOT(ISNUMBER(B64)),"Add P/L (0 if flat)",IF(AND(C64&lt;&gt;"",NOT(ISNUMBER(C64))),"Deposit must be a number",IF(N('Example Rules'!$B$5)&lt;=0,"Set account size on Rules",IF(A64&lt;=MAX(A$8:A63),"Date must be after the rows above","OK"))))))</f>
        <v>OK</v>
      </c>
      <c r="Q64" s="28" t="n">
        <f aca="false">IF(P64&lt;&gt;"OK","",COUNTIF(P$8:P64,"OK"))</f>
        <v>57</v>
      </c>
    </row>
    <row r="65" customFormat="false" ht="15" hidden="false" customHeight="false" outlineLevel="0" collapsed="false">
      <c r="A65" s="29" t="n">
        <v>46317</v>
      </c>
      <c r="B65" s="32" t="n">
        <v>89.8</v>
      </c>
      <c r="C65" s="32"/>
      <c r="D65" s="15" t="n">
        <v>2</v>
      </c>
      <c r="E65" s="15"/>
      <c r="F65" s="26" t="n">
        <f aca="false">IF(P65&lt;&gt;"OK","",IF(COUNT(G$8:G64)=0,N('Example Rules'!$B$5),INDEX(G$8:G64,MATCH(9.99E+307,G$8:G64))))</f>
        <v>29933.8</v>
      </c>
      <c r="G65" s="26" t="n">
        <f aca="false">IF(P65&lt;&gt;"OK","",F65+B65+N(C65))</f>
        <v>30023.6</v>
      </c>
      <c r="H65" s="27" t="n">
        <f aca="false">IF(OR(P65&lt;&gt;"OK",N(F65)&lt;=0),"",B65/F65)</f>
        <v>0.00299995323012782</v>
      </c>
      <c r="I65" s="28" t="str">
        <f aca="false">IF(OR(H65="",N('Example Rules'!$B$7)=0),"",IF(H65&lt;=-'Example Rules'!$B$7,"STOP","OK"))</f>
        <v>OK</v>
      </c>
      <c r="J65" s="26" t="n">
        <f aca="false">IF(P65&lt;&gt;"OK","",SUMIFS(B$8:B65,A$8:A65,"&gt;"&amp;(A65-7),P$8:P65,"OK"))</f>
        <v>-517.98</v>
      </c>
      <c r="K65" s="27" t="n">
        <f aca="false">IF(P65&lt;&gt;"OK","",IF(G65-J65-SUMIFS(C$8:C65,A$8:A65,"&gt;"&amp;(A65-7),P$8:P65,"OK")&lt;=0,"",J65/(G65-J65-SUMIFS(C$8:C65,A$8:A65,"&gt;"&amp;(A65-7),P$8:P65,"OK"))))</f>
        <v>-0.0169598298450833</v>
      </c>
      <c r="L65" s="28" t="str">
        <f aca="false">IF(OR(P65&lt;&gt;"OK",K65="",N('Example Rules'!$B$8)=0),"",IF(K65&lt;=-'Example Rules'!$B$8,"STOP","OK"))</f>
        <v>OK</v>
      </c>
      <c r="M65" s="26" t="n">
        <f aca="false">IF(P65&lt;&gt;"OK","",MAX(IF(COUNT(M$8:M64)=0,N('Example Rules'!$B$5),INDEX(M$8:M64,MATCH(9.99E+307,M$8:M64)))+N(C65),G65))</f>
        <v>32439.54</v>
      </c>
      <c r="N65" s="27" t="n">
        <f aca="false">IF(P65&lt;&gt;"OK","",IF(N(M65)&lt;=0,"",MAX(0,1-G65/M65)))</f>
        <v>0.0744751621015588</v>
      </c>
      <c r="O65" s="33" t="n">
        <f aca="false">IF(P65&lt;&gt;"OK","",IF(OR(N('Example Rules'!$B$11)=0,N(N65)&lt;'Example Rules'!$B$11),1,IF(OR('Example Rules'!$B$12="",N('Example Rules'!$B$12)&lt;0,N('Example Rules'!$B$12)&gt;1),1,'Example Rules'!$B$12)))</f>
        <v>1</v>
      </c>
      <c r="P65" s="28" t="str">
        <f aca="false">IF(COUNTA(A65:E65)=0,"",IF(NOT(ISNUMBER(A65)),"Add a date",IF(NOT(ISNUMBER(B65)),"Add P/L (0 if flat)",IF(AND(C65&lt;&gt;"",NOT(ISNUMBER(C65))),"Deposit must be a number",IF(N('Example Rules'!$B$5)&lt;=0,"Set account size on Rules",IF(A65&lt;=MAX(A$8:A64),"Date must be after the rows above","OK"))))))</f>
        <v>OK</v>
      </c>
      <c r="Q65" s="28" t="n">
        <f aca="false">IF(P65&lt;&gt;"OK","",COUNTIF(P$8:P65,"OK"))</f>
        <v>58</v>
      </c>
    </row>
    <row r="66" customFormat="false" ht="15" hidden="false" customHeight="false" outlineLevel="0" collapsed="false">
      <c r="A66" s="29" t="n">
        <v>46318</v>
      </c>
      <c r="B66" s="32" t="n">
        <v>480.38</v>
      </c>
      <c r="C66" s="32"/>
      <c r="D66" s="15" t="n">
        <v>2</v>
      </c>
      <c r="E66" s="15"/>
      <c r="F66" s="26" t="n">
        <f aca="false">IF(P66&lt;&gt;"OK","",IF(COUNT(G$8:G65)=0,N('Example Rules'!$B$5),INDEX(G$8:G65,MATCH(9.99E+307,G$8:G65))))</f>
        <v>30023.6</v>
      </c>
      <c r="G66" s="26" t="n">
        <f aca="false">IF(P66&lt;&gt;"OK","",F66+B66+N(C66))</f>
        <v>30503.98</v>
      </c>
      <c r="H66" s="27" t="n">
        <f aca="false">IF(OR(P66&lt;&gt;"OK",N(F66)&lt;=0),"",B66/F66)</f>
        <v>0.0160000799371161</v>
      </c>
      <c r="I66" s="28" t="str">
        <f aca="false">IF(OR(H66="",N('Example Rules'!$B$7)=0),"",IF(H66&lt;=-'Example Rules'!$B$7,"STOP","OK"))</f>
        <v>OK</v>
      </c>
      <c r="J66" s="26" t="n">
        <f aca="false">IF(P66&lt;&gt;"OK","",SUMIFS(B$8:B66,A$8:A66,"&gt;"&amp;(A66-7),P$8:P66,"OK"))</f>
        <v>267.82</v>
      </c>
      <c r="K66" s="27" t="n">
        <f aca="false">IF(P66&lt;&gt;"OK","",IF(G66-J66-SUMIFS(C$8:C66,A$8:A66,"&gt;"&amp;(A66-7),P$8:P66,"OK")&lt;=0,"",J66/(G66-J66-SUMIFS(C$8:C66,A$8:A66,"&gt;"&amp;(A66-7),P$8:P66,"OK"))))</f>
        <v>0.00885760625687918</v>
      </c>
      <c r="L66" s="28" t="str">
        <f aca="false">IF(OR(P66&lt;&gt;"OK",K66="",N('Example Rules'!$B$8)=0),"",IF(K66&lt;=-'Example Rules'!$B$8,"STOP","OK"))</f>
        <v>OK</v>
      </c>
      <c r="M66" s="26" t="n">
        <f aca="false">IF(P66&lt;&gt;"OK","",MAX(IF(COUNT(M$8:M65)=0,N('Example Rules'!$B$5),INDEX(M$8:M65,MATCH(9.99E+307,M$8:M65)))+N(C66),G66))</f>
        <v>32439.54</v>
      </c>
      <c r="N66" s="27" t="n">
        <f aca="false">IF(P66&lt;&gt;"OK","",IF(N(M66)&lt;=0,"",MAX(0,1-G66/M66)))</f>
        <v>0.0596666907113973</v>
      </c>
      <c r="O66" s="33" t="n">
        <f aca="false">IF(P66&lt;&gt;"OK","",IF(OR(N('Example Rules'!$B$11)=0,N(N66)&lt;'Example Rules'!$B$11),1,IF(OR('Example Rules'!$B$12="",N('Example Rules'!$B$12)&lt;0,N('Example Rules'!$B$12)&gt;1),1,'Example Rules'!$B$12)))</f>
        <v>1</v>
      </c>
      <c r="P66" s="28" t="str">
        <f aca="false">IF(COUNTA(A66:E66)=0,"",IF(NOT(ISNUMBER(A66)),"Add a date",IF(NOT(ISNUMBER(B66)),"Add P/L (0 if flat)",IF(AND(C66&lt;&gt;"",NOT(ISNUMBER(C66))),"Deposit must be a number",IF(N('Example Rules'!$B$5)&lt;=0,"Set account size on Rules",IF(A66&lt;=MAX(A$8:A65),"Date must be after the rows above","OK"))))))</f>
        <v>OK</v>
      </c>
      <c r="Q66" s="28" t="n">
        <f aca="false">IF(P66&lt;&gt;"OK","",COUNTIF(P$8:P66,"OK"))</f>
        <v>59</v>
      </c>
    </row>
    <row r="67" customFormat="false" ht="15" hidden="false" customHeight="false" outlineLevel="0" collapsed="false">
      <c r="A67" s="29" t="n">
        <v>46321</v>
      </c>
      <c r="B67" s="32" t="n">
        <v>-305.04</v>
      </c>
      <c r="C67" s="32"/>
      <c r="D67" s="15" t="n">
        <v>2</v>
      </c>
      <c r="E67" s="15"/>
      <c r="F67" s="26" t="n">
        <f aca="false">IF(P67&lt;&gt;"OK","",IF(COUNT(G$8:G66)=0,N('Example Rules'!$B$5),INDEX(G$8:G66,MATCH(9.99E+307,G$8:G66))))</f>
        <v>30503.98</v>
      </c>
      <c r="G67" s="26" t="n">
        <f aca="false">IF(P67&lt;&gt;"OK","",F67+B67+N(C67))</f>
        <v>30198.94</v>
      </c>
      <c r="H67" s="27" t="n">
        <f aca="false">IF(OR(P67&lt;&gt;"OK",N(F67)&lt;=0),"",B67/F67)</f>
        <v>-0.0100000065565215</v>
      </c>
      <c r="I67" s="28" t="str">
        <f aca="false">IF(OR(H67="",N('Example Rules'!$B$7)=0),"",IF(H67&lt;=-'Example Rules'!$B$7,"STOP","OK"))</f>
        <v>OK</v>
      </c>
      <c r="J67" s="26" t="n">
        <f aca="false">IF(P67&lt;&gt;"OK","",SUMIFS(B$8:B67,A$8:A67,"&gt;"&amp;(A67-7),P$8:P67,"OK"))</f>
        <v>-37.22</v>
      </c>
      <c r="K67" s="27" t="n">
        <f aca="false">IF(P67&lt;&gt;"OK","",IF(G67-J67-SUMIFS(C$8:C67,A$8:A67,"&gt;"&amp;(A67-7),P$8:P67,"OK")&lt;=0,"",J67/(G67-J67-SUMIFS(C$8:C67,A$8:A67,"&gt;"&amp;(A67-7),P$8:P67,"OK"))))</f>
        <v>-0.00123097642028618</v>
      </c>
      <c r="L67" s="28" t="str">
        <f aca="false">IF(OR(P67&lt;&gt;"OK",K67="",N('Example Rules'!$B$8)=0),"",IF(K67&lt;=-'Example Rules'!$B$8,"STOP","OK"))</f>
        <v>OK</v>
      </c>
      <c r="M67" s="26" t="n">
        <f aca="false">IF(P67&lt;&gt;"OK","",MAX(IF(COUNT(M$8:M66)=0,N('Example Rules'!$B$5),INDEX(M$8:M66,MATCH(9.99E+307,M$8:M66)))+N(C67),G67))</f>
        <v>32439.54</v>
      </c>
      <c r="N67" s="27" t="n">
        <f aca="false">IF(P67&lt;&gt;"OK","",IF(N(M67)&lt;=0,"",MAX(0,1-G67/M67)))</f>
        <v>0.0690700299695989</v>
      </c>
      <c r="O67" s="33" t="n">
        <f aca="false">IF(P67&lt;&gt;"OK","",IF(OR(N('Example Rules'!$B$11)=0,N(N67)&lt;'Example Rules'!$B$11),1,IF(OR('Example Rules'!$B$12="",N('Example Rules'!$B$12)&lt;0,N('Example Rules'!$B$12)&gt;1),1,'Example Rules'!$B$12)))</f>
        <v>1</v>
      </c>
      <c r="P67" s="28" t="str">
        <f aca="false">IF(COUNTA(A67:E67)=0,"",IF(NOT(ISNUMBER(A67)),"Add a date",IF(NOT(ISNUMBER(B67)),"Add P/L (0 if flat)",IF(AND(C67&lt;&gt;"",NOT(ISNUMBER(C67))),"Deposit must be a number",IF(N('Example Rules'!$B$5)&lt;=0,"Set account size on Rules",IF(A67&lt;=MAX(A$8:A66),"Date must be after the rows above","OK"))))))</f>
        <v>OK</v>
      </c>
      <c r="Q67" s="28" t="n">
        <f aca="false">IF(P67&lt;&gt;"OK","",COUNTIF(P$8:P67,"OK"))</f>
        <v>60</v>
      </c>
    </row>
    <row r="68" customFormat="false" ht="15" hidden="false" customHeight="false" outlineLevel="0" collapsed="false">
      <c r="A68" s="29" t="n">
        <v>46322</v>
      </c>
      <c r="B68" s="32" t="n">
        <v>-301.99</v>
      </c>
      <c r="C68" s="32"/>
      <c r="D68" s="15" t="n">
        <v>2</v>
      </c>
      <c r="E68" s="15"/>
      <c r="F68" s="26" t="n">
        <f aca="false">IF(P68&lt;&gt;"OK","",IF(COUNT(G$8:G67)=0,N('Example Rules'!$B$5),INDEX(G$8:G67,MATCH(9.99E+307,G$8:G67))))</f>
        <v>30198.94</v>
      </c>
      <c r="G68" s="26" t="n">
        <f aca="false">IF(P68&lt;&gt;"OK","",F68+B68+N(C68))</f>
        <v>29896.95</v>
      </c>
      <c r="H68" s="27" t="n">
        <f aca="false">IF(OR(P68&lt;&gt;"OK",N(F68)&lt;=0),"",B68/F68)</f>
        <v>-0.010000019868247</v>
      </c>
      <c r="I68" s="28" t="str">
        <f aca="false">IF(OR(H68="",N('Example Rules'!$B$7)=0),"",IF(H68&lt;=-'Example Rules'!$B$7,"STOP","OK"))</f>
        <v>OK</v>
      </c>
      <c r="J68" s="26" t="n">
        <f aca="false">IF(P68&lt;&gt;"OK","",SUMIFS(B$8:B68,A$8:A68,"&gt;"&amp;(A68-7),P$8:P68,"OK"))</f>
        <v>-339.21</v>
      </c>
      <c r="K68" s="27" t="n">
        <f aca="false">IF(P68&lt;&gt;"OK","",IF(G68-J68-SUMIFS(C$8:C68,A$8:A68,"&gt;"&amp;(A68-7),P$8:P68,"OK")&lt;=0,"",J68/(G68-J68-SUMIFS(C$8:C68,A$8:A68,"&gt;"&amp;(A68-7),P$8:P68,"OK"))))</f>
        <v>-0.011218686499873</v>
      </c>
      <c r="L68" s="28" t="str">
        <f aca="false">IF(OR(P68&lt;&gt;"OK",K68="",N('Example Rules'!$B$8)=0),"",IF(K68&lt;=-'Example Rules'!$B$8,"STOP","OK"))</f>
        <v>OK</v>
      </c>
      <c r="M68" s="26" t="n">
        <f aca="false">IF(P68&lt;&gt;"OK","",MAX(IF(COUNT(M$8:M67)=0,N('Example Rules'!$B$5),INDEX(M$8:M67,MATCH(9.99E+307,M$8:M67)))+N(C68),G68))</f>
        <v>32439.54</v>
      </c>
      <c r="N68" s="27" t="n">
        <f aca="false">IF(P68&lt;&gt;"OK","",IF(N(M68)&lt;=0,"",MAX(0,1-G68/M68)))</f>
        <v>0.0783793481658496</v>
      </c>
      <c r="O68" s="33" t="n">
        <f aca="false">IF(P68&lt;&gt;"OK","",IF(OR(N('Example Rules'!$B$11)=0,N(N68)&lt;'Example Rules'!$B$11),1,IF(OR('Example Rules'!$B$12="",N('Example Rules'!$B$12)&lt;0,N('Example Rules'!$B$12)&gt;1),1,'Example Rules'!$B$12)))</f>
        <v>1</v>
      </c>
      <c r="P68" s="28" t="str">
        <f aca="false">IF(COUNTA(A68:E68)=0,"",IF(NOT(ISNUMBER(A68)),"Add a date",IF(NOT(ISNUMBER(B68)),"Add P/L (0 if flat)",IF(AND(C68&lt;&gt;"",NOT(ISNUMBER(C68))),"Deposit must be a number",IF(N('Example Rules'!$B$5)&lt;=0,"Set account size on Rules",IF(A68&lt;=MAX(A$8:A67),"Date must be after the rows above","OK"))))))</f>
        <v>OK</v>
      </c>
      <c r="Q68" s="28" t="n">
        <f aca="false">IF(P68&lt;&gt;"OK","",COUNTIF(P$8:P68,"OK"))</f>
        <v>61</v>
      </c>
    </row>
    <row r="69" customFormat="false" ht="15" hidden="false" customHeight="false" outlineLevel="0" collapsed="false">
      <c r="A69" s="29" t="n">
        <v>46323</v>
      </c>
      <c r="B69" s="32" t="n">
        <v>597.94</v>
      </c>
      <c r="C69" s="32"/>
      <c r="D69" s="15" t="n">
        <v>2</v>
      </c>
      <c r="E69" s="15"/>
      <c r="F69" s="26" t="n">
        <f aca="false">IF(P69&lt;&gt;"OK","",IF(COUNT(G$8:G68)=0,N('Example Rules'!$B$5),INDEX(G$8:G68,MATCH(9.99E+307,G$8:G68))))</f>
        <v>29896.95</v>
      </c>
      <c r="G69" s="26" t="n">
        <f aca="false">IF(P69&lt;&gt;"OK","",F69+B69+N(C69))</f>
        <v>30494.89</v>
      </c>
      <c r="H69" s="27" t="n">
        <f aca="false">IF(OR(P69&lt;&gt;"OK",N(F69)&lt;=0),"",B69/F69)</f>
        <v>0.020000033448228</v>
      </c>
      <c r="I69" s="28" t="str">
        <f aca="false">IF(OR(H69="",N('Example Rules'!$B$7)=0),"",IF(H69&lt;=-'Example Rules'!$B$7,"STOP","OK"))</f>
        <v>OK</v>
      </c>
      <c r="J69" s="26" t="n">
        <f aca="false">IF(P69&lt;&gt;"OK","",SUMIFS(B$8:B69,A$8:A69,"&gt;"&amp;(A69-7),P$8:P69,"OK"))</f>
        <v>561.09</v>
      </c>
      <c r="K69" s="27" t="n">
        <f aca="false">IF(P69&lt;&gt;"OK","",IF(G69-J69-SUMIFS(C$8:C69,A$8:A69,"&gt;"&amp;(A69-7),P$8:P69,"OK")&lt;=0,"",J69/(G69-J69-SUMIFS(C$8:C69,A$8:A69,"&gt;"&amp;(A69-7),P$8:P69,"OK"))))</f>
        <v>0.0187443625600492</v>
      </c>
      <c r="L69" s="28" t="str">
        <f aca="false">IF(OR(P69&lt;&gt;"OK",K69="",N('Example Rules'!$B$8)=0),"",IF(K69&lt;=-'Example Rules'!$B$8,"STOP","OK"))</f>
        <v>OK</v>
      </c>
      <c r="M69" s="26" t="n">
        <f aca="false">IF(P69&lt;&gt;"OK","",MAX(IF(COUNT(M$8:M68)=0,N('Example Rules'!$B$5),INDEX(M$8:M68,MATCH(9.99E+307,M$8:M68)))+N(C69),G69))</f>
        <v>32439.54</v>
      </c>
      <c r="N69" s="27" t="n">
        <f aca="false">IF(P69&lt;&gt;"OK","",IF(N(M69)&lt;=0,"",MAX(0,1-G69/M69)))</f>
        <v>0.0599469043025889</v>
      </c>
      <c r="O69" s="33" t="n">
        <f aca="false">IF(P69&lt;&gt;"OK","",IF(OR(N('Example Rules'!$B$11)=0,N(N69)&lt;'Example Rules'!$B$11),1,IF(OR('Example Rules'!$B$12="",N('Example Rules'!$B$12)&lt;0,N('Example Rules'!$B$12)&gt;1),1,'Example Rules'!$B$12)))</f>
        <v>1</v>
      </c>
      <c r="P69" s="28" t="str">
        <f aca="false">IF(COUNTA(A69:E69)=0,"",IF(NOT(ISNUMBER(A69)),"Add a date",IF(NOT(ISNUMBER(B69)),"Add P/L (0 if flat)",IF(AND(C69&lt;&gt;"",NOT(ISNUMBER(C69))),"Deposit must be a number",IF(N('Example Rules'!$B$5)&lt;=0,"Set account size on Rules",IF(A69&lt;=MAX(A$8:A68),"Date must be after the rows above","OK"))))))</f>
        <v>OK</v>
      </c>
      <c r="Q69" s="28" t="n">
        <f aca="false">IF(P69&lt;&gt;"OK","",COUNTIF(P$8:P69,"OK"))</f>
        <v>62</v>
      </c>
    </row>
    <row r="70" customFormat="false" ht="15" hidden="false" customHeight="false" outlineLevel="0" collapsed="false">
      <c r="A70" s="29" t="n">
        <v>46324</v>
      </c>
      <c r="B70" s="32" t="n">
        <v>182.97</v>
      </c>
      <c r="C70" s="32"/>
      <c r="D70" s="15" t="n">
        <v>2</v>
      </c>
      <c r="E70" s="15"/>
      <c r="F70" s="26" t="n">
        <f aca="false">IF(P70&lt;&gt;"OK","",IF(COUNT(G$8:G69)=0,N('Example Rules'!$B$5),INDEX(G$8:G69,MATCH(9.99E+307,G$8:G69))))</f>
        <v>30494.89</v>
      </c>
      <c r="G70" s="26" t="n">
        <f aca="false">IF(P70&lt;&gt;"OK","",F70+B70+N(C70))</f>
        <v>30677.86</v>
      </c>
      <c r="H70" s="27" t="n">
        <f aca="false">IF(OR(P70&lt;&gt;"OK",N(F70)&lt;=0),"",B70/F70)</f>
        <v>0.00600002164297035</v>
      </c>
      <c r="I70" s="28" t="str">
        <f aca="false">IF(OR(H70="",N('Example Rules'!$B$7)=0),"",IF(H70&lt;=-'Example Rules'!$B$7,"STOP","OK"))</f>
        <v>OK</v>
      </c>
      <c r="J70" s="26" t="n">
        <f aca="false">IF(P70&lt;&gt;"OK","",SUMIFS(B$8:B70,A$8:A70,"&gt;"&amp;(A70-7),P$8:P70,"OK"))</f>
        <v>654.26</v>
      </c>
      <c r="K70" s="27" t="n">
        <f aca="false">IF(P70&lt;&gt;"OK","",IF(G70-J70-SUMIFS(C$8:C70,A$8:A70,"&gt;"&amp;(A70-7),P$8:P70,"OK")&lt;=0,"",J70/(G70-J70-SUMIFS(C$8:C70,A$8:A70,"&gt;"&amp;(A70-7),P$8:P70,"OK"))))</f>
        <v>0.0217915240011191</v>
      </c>
      <c r="L70" s="28" t="str">
        <f aca="false">IF(OR(P70&lt;&gt;"OK",K70="",N('Example Rules'!$B$8)=0),"",IF(K70&lt;=-'Example Rules'!$B$8,"STOP","OK"))</f>
        <v>OK</v>
      </c>
      <c r="M70" s="26" t="n">
        <f aca="false">IF(P70&lt;&gt;"OK","",MAX(IF(COUNT(M$8:M69)=0,N('Example Rules'!$B$5),INDEX(M$8:M69,MATCH(9.99E+307,M$8:M69)))+N(C70),G70))</f>
        <v>32439.54</v>
      </c>
      <c r="N70" s="27" t="n">
        <f aca="false">IF(P70&lt;&gt;"OK","",IF(N(M70)&lt;=0,"",MAX(0,1-G70/M70)))</f>
        <v>0.0543065653828632</v>
      </c>
      <c r="O70" s="33" t="n">
        <f aca="false">IF(P70&lt;&gt;"OK","",IF(OR(N('Example Rules'!$B$11)=0,N(N70)&lt;'Example Rules'!$B$11),1,IF(OR('Example Rules'!$B$12="",N('Example Rules'!$B$12)&lt;0,N('Example Rules'!$B$12)&gt;1),1,'Example Rules'!$B$12)))</f>
        <v>1</v>
      </c>
      <c r="P70" s="28" t="str">
        <f aca="false">IF(COUNTA(A70:E70)=0,"",IF(NOT(ISNUMBER(A70)),"Add a date",IF(NOT(ISNUMBER(B70)),"Add P/L (0 if flat)",IF(AND(C70&lt;&gt;"",NOT(ISNUMBER(C70))),"Deposit must be a number",IF(N('Example Rules'!$B$5)&lt;=0,"Set account size on Rules",IF(A70&lt;=MAX(A$8:A69),"Date must be after the rows above","OK"))))))</f>
        <v>OK</v>
      </c>
      <c r="Q70" s="28" t="n">
        <f aca="false">IF(P70&lt;&gt;"OK","",COUNTIF(P$8:P70,"OK"))</f>
        <v>63</v>
      </c>
    </row>
    <row r="71" customFormat="false" ht="15" hidden="false" customHeight="false" outlineLevel="0" collapsed="false">
      <c r="A71" s="29" t="n">
        <v>46325</v>
      </c>
      <c r="B71" s="32" t="n">
        <v>-122.71</v>
      </c>
      <c r="C71" s="32"/>
      <c r="D71" s="15" t="n">
        <v>3</v>
      </c>
      <c r="E71" s="15"/>
      <c r="F71" s="26" t="n">
        <f aca="false">IF(P71&lt;&gt;"OK","",IF(COUNT(G$8:G70)=0,N('Example Rules'!$B$5),INDEX(G$8:G70,MATCH(9.99E+307,G$8:G70))))</f>
        <v>30677.86</v>
      </c>
      <c r="G71" s="26" t="n">
        <f aca="false">IF(P71&lt;&gt;"OK","",F71+B71+N(C71))</f>
        <v>30555.15</v>
      </c>
      <c r="H71" s="27" t="n">
        <f aca="false">IF(OR(P71&lt;&gt;"OK",N(F71)&lt;=0),"",B71/F71)</f>
        <v>-0.00399995306061114</v>
      </c>
      <c r="I71" s="28" t="str">
        <f aca="false">IF(OR(H71="",N('Example Rules'!$B$7)=0),"",IF(H71&lt;=-'Example Rules'!$B$7,"STOP","OK"))</f>
        <v>OK</v>
      </c>
      <c r="J71" s="26" t="n">
        <f aca="false">IF(P71&lt;&gt;"OK","",SUMIFS(B$8:B71,A$8:A71,"&gt;"&amp;(A71-7),P$8:P71,"OK"))</f>
        <v>51.17</v>
      </c>
      <c r="K71" s="27" t="n">
        <f aca="false">IF(P71&lt;&gt;"OK","",IF(G71-J71-SUMIFS(C$8:C71,A$8:A71,"&gt;"&amp;(A71-7),P$8:P71,"OK")&lt;=0,"",J71/(G71-J71-SUMIFS(C$8:C71,A$8:A71,"&gt;"&amp;(A71-7),P$8:P71,"OK"))))</f>
        <v>0.00167748601985708</v>
      </c>
      <c r="L71" s="28" t="str">
        <f aca="false">IF(OR(P71&lt;&gt;"OK",K71="",N('Example Rules'!$B$8)=0),"",IF(K71&lt;=-'Example Rules'!$B$8,"STOP","OK"))</f>
        <v>OK</v>
      </c>
      <c r="M71" s="26" t="n">
        <f aca="false">IF(P71&lt;&gt;"OK","",MAX(IF(COUNT(M$8:M70)=0,N('Example Rules'!$B$5),INDEX(M$8:M70,MATCH(9.99E+307,M$8:M70)))+N(C71),G71))</f>
        <v>32439.54</v>
      </c>
      <c r="N71" s="27" t="n">
        <f aca="false">IF(P71&lt;&gt;"OK","",IF(N(M71)&lt;=0,"",MAX(0,1-G71/M71)))</f>
        <v>0.0580892947310597</v>
      </c>
      <c r="O71" s="33" t="n">
        <f aca="false">IF(P71&lt;&gt;"OK","",IF(OR(N('Example Rules'!$B$11)=0,N(N71)&lt;'Example Rules'!$B$11),1,IF(OR('Example Rules'!$B$12="",N('Example Rules'!$B$12)&lt;0,N('Example Rules'!$B$12)&gt;1),1,'Example Rules'!$B$12)))</f>
        <v>1</v>
      </c>
      <c r="P71" s="28" t="str">
        <f aca="false">IF(COUNTA(A71:E71)=0,"",IF(NOT(ISNUMBER(A71)),"Add a date",IF(NOT(ISNUMBER(B71)),"Add P/L (0 if flat)",IF(AND(C71&lt;&gt;"",NOT(ISNUMBER(C71))),"Deposit must be a number",IF(N('Example Rules'!$B$5)&lt;=0,"Set account size on Rules",IF(A71&lt;=MAX(A$8:A70),"Date must be after the rows above","OK"))))))</f>
        <v>OK</v>
      </c>
      <c r="Q71" s="28" t="n">
        <f aca="false">IF(P71&lt;&gt;"OK","",COUNTIF(P$8:P71,"OK"))</f>
        <v>64</v>
      </c>
    </row>
    <row r="72" customFormat="false" ht="15" hidden="false" customHeight="false" outlineLevel="0" collapsed="false">
      <c r="A72" s="29"/>
      <c r="B72" s="32"/>
      <c r="C72" s="32"/>
      <c r="D72" s="15"/>
      <c r="E72" s="15"/>
      <c r="F72" s="26" t="str">
        <f aca="false">IF(P72&lt;&gt;"OK","",IF(COUNT(G$8:G71)=0,N('Example Rules'!$B$5),INDEX(G$8:G71,MATCH(9.99E+307,G$8:G71))))</f>
        <v/>
      </c>
      <c r="G72" s="26" t="str">
        <f aca="false">IF(P72&lt;&gt;"OK","",F72+B72+N(C72))</f>
        <v/>
      </c>
      <c r="H72" s="27" t="str">
        <f aca="false">IF(OR(P72&lt;&gt;"OK",N(F72)&lt;=0),"",B72/F72)</f>
        <v/>
      </c>
      <c r="I72" s="28" t="str">
        <f aca="false">IF(OR(H72="",N('Example Rules'!$B$7)=0),"",IF(H72&lt;=-'Example Rules'!$B$7,"STOP","OK"))</f>
        <v/>
      </c>
      <c r="J72" s="26" t="str">
        <f aca="false">IF(P72&lt;&gt;"OK","",SUMIFS(B$8:B72,A$8:A72,"&gt;"&amp;(A72-7),P$8:P72,"OK"))</f>
        <v/>
      </c>
      <c r="K72" s="27" t="str">
        <f aca="false">IF(P72&lt;&gt;"OK","",IF(G72-J72-SUMIFS(C$8:C72,A$8:A72,"&gt;"&amp;(A72-7),P$8:P72,"OK")&lt;=0,"",J72/(G72-J72-SUMIFS(C$8:C72,A$8:A72,"&gt;"&amp;(A72-7),P$8:P72,"OK"))))</f>
        <v/>
      </c>
      <c r="L72" s="28" t="str">
        <f aca="false">IF(OR(P72&lt;&gt;"OK",K72="",N('Example Rules'!$B$8)=0),"",IF(K72&lt;=-'Example Rules'!$B$8,"STOP","OK"))</f>
        <v/>
      </c>
      <c r="M72" s="26" t="str">
        <f aca="false">IF(P72&lt;&gt;"OK","",MAX(IF(COUNT(M$8:M71)=0,N('Example Rules'!$B$5),INDEX(M$8:M71,MATCH(9.99E+307,M$8:M71)))+N(C72),G72))</f>
        <v/>
      </c>
      <c r="N72" s="27" t="str">
        <f aca="false">IF(P72&lt;&gt;"OK","",IF(N(M72)&lt;=0,"",MAX(0,1-G72/M72)))</f>
        <v/>
      </c>
      <c r="O72" s="33" t="str">
        <f aca="false">IF(P72&lt;&gt;"OK","",IF(OR(N('Example Rules'!$B$11)=0,N(N72)&lt;'Example Rules'!$B$11),1,IF(OR('Example Rules'!$B$12="",N('Example Rules'!$B$12)&lt;0,N('Example Rules'!$B$12)&gt;1),1,'Example Rules'!$B$12)))</f>
        <v/>
      </c>
      <c r="P72" s="28" t="str">
        <f aca="false">IF(COUNTA(A72:E72)=0,"",IF(NOT(ISNUMBER(A72)),"Add a date",IF(NOT(ISNUMBER(B72)),"Add P/L (0 if flat)",IF(AND(C72&lt;&gt;"",NOT(ISNUMBER(C72))),"Deposit must be a number",IF(N('Example Rules'!$B$5)&lt;=0,"Set account size on Rules",IF(A72&lt;=MAX(A$8:A71),"Date must be after the rows above","OK"))))))</f>
        <v/>
      </c>
      <c r="Q72" s="28" t="str">
        <f aca="false">IF(P72&lt;&gt;"OK","",COUNTIF(P$8:P72,"OK"))</f>
        <v/>
      </c>
    </row>
    <row r="73" customFormat="false" ht="15" hidden="false" customHeight="false" outlineLevel="0" collapsed="false">
      <c r="A73" s="29"/>
      <c r="B73" s="32"/>
      <c r="C73" s="32"/>
      <c r="D73" s="15"/>
      <c r="E73" s="15"/>
      <c r="F73" s="26" t="str">
        <f aca="false">IF(P73&lt;&gt;"OK","",IF(COUNT(G$8:G72)=0,N('Example Rules'!$B$5),INDEX(G$8:G72,MATCH(9.99E+307,G$8:G72))))</f>
        <v/>
      </c>
      <c r="G73" s="26" t="str">
        <f aca="false">IF(P73&lt;&gt;"OK","",F73+B73+N(C73))</f>
        <v/>
      </c>
      <c r="H73" s="27" t="str">
        <f aca="false">IF(OR(P73&lt;&gt;"OK",N(F73)&lt;=0),"",B73/F73)</f>
        <v/>
      </c>
      <c r="I73" s="28" t="str">
        <f aca="false">IF(OR(H73="",N('Example Rules'!$B$7)=0),"",IF(H73&lt;=-'Example Rules'!$B$7,"STOP","OK"))</f>
        <v/>
      </c>
      <c r="J73" s="26" t="str">
        <f aca="false">IF(P73&lt;&gt;"OK","",SUMIFS(B$8:B73,A$8:A73,"&gt;"&amp;(A73-7),P$8:P73,"OK"))</f>
        <v/>
      </c>
      <c r="K73" s="27" t="str">
        <f aca="false">IF(P73&lt;&gt;"OK","",IF(G73-J73-SUMIFS(C$8:C73,A$8:A73,"&gt;"&amp;(A73-7),P$8:P73,"OK")&lt;=0,"",J73/(G73-J73-SUMIFS(C$8:C73,A$8:A73,"&gt;"&amp;(A73-7),P$8:P73,"OK"))))</f>
        <v/>
      </c>
      <c r="L73" s="28" t="str">
        <f aca="false">IF(OR(P73&lt;&gt;"OK",K73="",N('Example Rules'!$B$8)=0),"",IF(K73&lt;=-'Example Rules'!$B$8,"STOP","OK"))</f>
        <v/>
      </c>
      <c r="M73" s="26" t="str">
        <f aca="false">IF(P73&lt;&gt;"OK","",MAX(IF(COUNT(M$8:M72)=0,N('Example Rules'!$B$5),INDEX(M$8:M72,MATCH(9.99E+307,M$8:M72)))+N(C73),G73))</f>
        <v/>
      </c>
      <c r="N73" s="27" t="str">
        <f aca="false">IF(P73&lt;&gt;"OK","",IF(N(M73)&lt;=0,"",MAX(0,1-G73/M73)))</f>
        <v/>
      </c>
      <c r="O73" s="33" t="str">
        <f aca="false">IF(P73&lt;&gt;"OK","",IF(OR(N('Example Rules'!$B$11)=0,N(N73)&lt;'Example Rules'!$B$11),1,IF(OR('Example Rules'!$B$12="",N('Example Rules'!$B$12)&lt;0,N('Example Rules'!$B$12)&gt;1),1,'Example Rules'!$B$12)))</f>
        <v/>
      </c>
      <c r="P73" s="28" t="str">
        <f aca="false">IF(COUNTA(A73:E73)=0,"",IF(NOT(ISNUMBER(A73)),"Add a date",IF(NOT(ISNUMBER(B73)),"Add P/L (0 if flat)",IF(AND(C73&lt;&gt;"",NOT(ISNUMBER(C73))),"Deposit must be a number",IF(N('Example Rules'!$B$5)&lt;=0,"Set account size on Rules",IF(A73&lt;=MAX(A$8:A72),"Date must be after the rows above","OK"))))))</f>
        <v/>
      </c>
      <c r="Q73" s="28" t="str">
        <f aca="false">IF(P73&lt;&gt;"OK","",COUNTIF(P$8:P73,"OK"))</f>
        <v/>
      </c>
    </row>
    <row r="74" customFormat="false" ht="15" hidden="false" customHeight="false" outlineLevel="0" collapsed="false">
      <c r="A74" s="29"/>
      <c r="B74" s="32"/>
      <c r="C74" s="32"/>
      <c r="D74" s="15"/>
      <c r="E74" s="15"/>
      <c r="F74" s="26" t="str">
        <f aca="false">IF(P74&lt;&gt;"OK","",IF(COUNT(G$8:G73)=0,N('Example Rules'!$B$5),INDEX(G$8:G73,MATCH(9.99E+307,G$8:G73))))</f>
        <v/>
      </c>
      <c r="G74" s="26" t="str">
        <f aca="false">IF(P74&lt;&gt;"OK","",F74+B74+N(C74))</f>
        <v/>
      </c>
      <c r="H74" s="27" t="str">
        <f aca="false">IF(OR(P74&lt;&gt;"OK",N(F74)&lt;=0),"",B74/F74)</f>
        <v/>
      </c>
      <c r="I74" s="28" t="str">
        <f aca="false">IF(OR(H74="",N('Example Rules'!$B$7)=0),"",IF(H74&lt;=-'Example Rules'!$B$7,"STOP","OK"))</f>
        <v/>
      </c>
      <c r="J74" s="26" t="str">
        <f aca="false">IF(P74&lt;&gt;"OK","",SUMIFS(B$8:B74,A$8:A74,"&gt;"&amp;(A74-7),P$8:P74,"OK"))</f>
        <v/>
      </c>
      <c r="K74" s="27" t="str">
        <f aca="false">IF(P74&lt;&gt;"OK","",IF(G74-J74-SUMIFS(C$8:C74,A$8:A74,"&gt;"&amp;(A74-7),P$8:P74,"OK")&lt;=0,"",J74/(G74-J74-SUMIFS(C$8:C74,A$8:A74,"&gt;"&amp;(A74-7),P$8:P74,"OK"))))</f>
        <v/>
      </c>
      <c r="L74" s="28" t="str">
        <f aca="false">IF(OR(P74&lt;&gt;"OK",K74="",N('Example Rules'!$B$8)=0),"",IF(K74&lt;=-'Example Rules'!$B$8,"STOP","OK"))</f>
        <v/>
      </c>
      <c r="M74" s="26" t="str">
        <f aca="false">IF(P74&lt;&gt;"OK","",MAX(IF(COUNT(M$8:M73)=0,N('Example Rules'!$B$5),INDEX(M$8:M73,MATCH(9.99E+307,M$8:M73)))+N(C74),G74))</f>
        <v/>
      </c>
      <c r="N74" s="27" t="str">
        <f aca="false">IF(P74&lt;&gt;"OK","",IF(N(M74)&lt;=0,"",MAX(0,1-G74/M74)))</f>
        <v/>
      </c>
      <c r="O74" s="33" t="str">
        <f aca="false">IF(P74&lt;&gt;"OK","",IF(OR(N('Example Rules'!$B$11)=0,N(N74)&lt;'Example Rules'!$B$11),1,IF(OR('Example Rules'!$B$12="",N('Example Rules'!$B$12)&lt;0,N('Example Rules'!$B$12)&gt;1),1,'Example Rules'!$B$12)))</f>
        <v/>
      </c>
      <c r="P74" s="28" t="str">
        <f aca="false">IF(COUNTA(A74:E74)=0,"",IF(NOT(ISNUMBER(A74)),"Add a date",IF(NOT(ISNUMBER(B74)),"Add P/L (0 if flat)",IF(AND(C74&lt;&gt;"",NOT(ISNUMBER(C74))),"Deposit must be a number",IF(N('Example Rules'!$B$5)&lt;=0,"Set account size on Rules",IF(A74&lt;=MAX(A$8:A73),"Date must be after the rows above","OK"))))))</f>
        <v/>
      </c>
      <c r="Q74" s="28" t="str">
        <f aca="false">IF(P74&lt;&gt;"OK","",COUNTIF(P$8:P74,"OK"))</f>
        <v/>
      </c>
    </row>
    <row r="75" customFormat="false" ht="15" hidden="false" customHeight="false" outlineLevel="0" collapsed="false">
      <c r="A75" s="29"/>
      <c r="B75" s="32"/>
      <c r="C75" s="32"/>
      <c r="D75" s="15"/>
      <c r="E75" s="15"/>
      <c r="F75" s="26" t="str">
        <f aca="false">IF(P75&lt;&gt;"OK","",IF(COUNT(G$8:G74)=0,N('Example Rules'!$B$5),INDEX(G$8:G74,MATCH(9.99E+307,G$8:G74))))</f>
        <v/>
      </c>
      <c r="G75" s="26" t="str">
        <f aca="false">IF(P75&lt;&gt;"OK","",F75+B75+N(C75))</f>
        <v/>
      </c>
      <c r="H75" s="27" t="str">
        <f aca="false">IF(OR(P75&lt;&gt;"OK",N(F75)&lt;=0),"",B75/F75)</f>
        <v/>
      </c>
      <c r="I75" s="28" t="str">
        <f aca="false">IF(OR(H75="",N('Example Rules'!$B$7)=0),"",IF(H75&lt;=-'Example Rules'!$B$7,"STOP","OK"))</f>
        <v/>
      </c>
      <c r="J75" s="26" t="str">
        <f aca="false">IF(P75&lt;&gt;"OK","",SUMIFS(B$8:B75,A$8:A75,"&gt;"&amp;(A75-7),P$8:P75,"OK"))</f>
        <v/>
      </c>
      <c r="K75" s="27" t="str">
        <f aca="false">IF(P75&lt;&gt;"OK","",IF(G75-J75-SUMIFS(C$8:C75,A$8:A75,"&gt;"&amp;(A75-7),P$8:P75,"OK")&lt;=0,"",J75/(G75-J75-SUMIFS(C$8:C75,A$8:A75,"&gt;"&amp;(A75-7),P$8:P75,"OK"))))</f>
        <v/>
      </c>
      <c r="L75" s="28" t="str">
        <f aca="false">IF(OR(P75&lt;&gt;"OK",K75="",N('Example Rules'!$B$8)=0),"",IF(K75&lt;=-'Example Rules'!$B$8,"STOP","OK"))</f>
        <v/>
      </c>
      <c r="M75" s="26" t="str">
        <f aca="false">IF(P75&lt;&gt;"OK","",MAX(IF(COUNT(M$8:M74)=0,N('Example Rules'!$B$5),INDEX(M$8:M74,MATCH(9.99E+307,M$8:M74)))+N(C75),G75))</f>
        <v/>
      </c>
      <c r="N75" s="27" t="str">
        <f aca="false">IF(P75&lt;&gt;"OK","",IF(N(M75)&lt;=0,"",MAX(0,1-G75/M75)))</f>
        <v/>
      </c>
      <c r="O75" s="33" t="str">
        <f aca="false">IF(P75&lt;&gt;"OK","",IF(OR(N('Example Rules'!$B$11)=0,N(N75)&lt;'Example Rules'!$B$11),1,IF(OR('Example Rules'!$B$12="",N('Example Rules'!$B$12)&lt;0,N('Example Rules'!$B$12)&gt;1),1,'Example Rules'!$B$12)))</f>
        <v/>
      </c>
      <c r="P75" s="28" t="str">
        <f aca="false">IF(COUNTA(A75:E75)=0,"",IF(NOT(ISNUMBER(A75)),"Add a date",IF(NOT(ISNUMBER(B75)),"Add P/L (0 if flat)",IF(AND(C75&lt;&gt;"",NOT(ISNUMBER(C75))),"Deposit must be a number",IF(N('Example Rules'!$B$5)&lt;=0,"Set account size on Rules",IF(A75&lt;=MAX(A$8:A74),"Date must be after the rows above","OK"))))))</f>
        <v/>
      </c>
      <c r="Q75" s="28" t="str">
        <f aca="false">IF(P75&lt;&gt;"OK","",COUNTIF(P$8:P75,"OK"))</f>
        <v/>
      </c>
    </row>
    <row r="76" customFormat="false" ht="15" hidden="false" customHeight="false" outlineLevel="0" collapsed="false">
      <c r="A76" s="29"/>
      <c r="B76" s="32"/>
      <c r="C76" s="32"/>
      <c r="D76" s="15"/>
      <c r="E76" s="15"/>
      <c r="F76" s="26" t="str">
        <f aca="false">IF(P76&lt;&gt;"OK","",IF(COUNT(G$8:G75)=0,N('Example Rules'!$B$5),INDEX(G$8:G75,MATCH(9.99E+307,G$8:G75))))</f>
        <v/>
      </c>
      <c r="G76" s="26" t="str">
        <f aca="false">IF(P76&lt;&gt;"OK","",F76+B76+N(C76))</f>
        <v/>
      </c>
      <c r="H76" s="27" t="str">
        <f aca="false">IF(OR(P76&lt;&gt;"OK",N(F76)&lt;=0),"",B76/F76)</f>
        <v/>
      </c>
      <c r="I76" s="28" t="str">
        <f aca="false">IF(OR(H76="",N('Example Rules'!$B$7)=0),"",IF(H76&lt;=-'Example Rules'!$B$7,"STOP","OK"))</f>
        <v/>
      </c>
      <c r="J76" s="26" t="str">
        <f aca="false">IF(P76&lt;&gt;"OK","",SUMIFS(B$8:B76,A$8:A76,"&gt;"&amp;(A76-7),P$8:P76,"OK"))</f>
        <v/>
      </c>
      <c r="K76" s="27" t="str">
        <f aca="false">IF(P76&lt;&gt;"OK","",IF(G76-J76-SUMIFS(C$8:C76,A$8:A76,"&gt;"&amp;(A76-7),P$8:P76,"OK")&lt;=0,"",J76/(G76-J76-SUMIFS(C$8:C76,A$8:A76,"&gt;"&amp;(A76-7),P$8:P76,"OK"))))</f>
        <v/>
      </c>
      <c r="L76" s="28" t="str">
        <f aca="false">IF(OR(P76&lt;&gt;"OK",K76="",N('Example Rules'!$B$8)=0),"",IF(K76&lt;=-'Example Rules'!$B$8,"STOP","OK"))</f>
        <v/>
      </c>
      <c r="M76" s="26" t="str">
        <f aca="false">IF(P76&lt;&gt;"OK","",MAX(IF(COUNT(M$8:M75)=0,N('Example Rules'!$B$5),INDEX(M$8:M75,MATCH(9.99E+307,M$8:M75)))+N(C76),G76))</f>
        <v/>
      </c>
      <c r="N76" s="27" t="str">
        <f aca="false">IF(P76&lt;&gt;"OK","",IF(N(M76)&lt;=0,"",MAX(0,1-G76/M76)))</f>
        <v/>
      </c>
      <c r="O76" s="33" t="str">
        <f aca="false">IF(P76&lt;&gt;"OK","",IF(OR(N('Example Rules'!$B$11)=0,N(N76)&lt;'Example Rules'!$B$11),1,IF(OR('Example Rules'!$B$12="",N('Example Rules'!$B$12)&lt;0,N('Example Rules'!$B$12)&gt;1),1,'Example Rules'!$B$12)))</f>
        <v/>
      </c>
      <c r="P76" s="28" t="str">
        <f aca="false">IF(COUNTA(A76:E76)=0,"",IF(NOT(ISNUMBER(A76)),"Add a date",IF(NOT(ISNUMBER(B76)),"Add P/L (0 if flat)",IF(AND(C76&lt;&gt;"",NOT(ISNUMBER(C76))),"Deposit must be a number",IF(N('Example Rules'!$B$5)&lt;=0,"Set account size on Rules",IF(A76&lt;=MAX(A$8:A75),"Date must be after the rows above","OK"))))))</f>
        <v/>
      </c>
      <c r="Q76" s="28" t="str">
        <f aca="false">IF(P76&lt;&gt;"OK","",COUNTIF(P$8:P76,"OK"))</f>
        <v/>
      </c>
    </row>
    <row r="77" customFormat="false" ht="15" hidden="false" customHeight="false" outlineLevel="0" collapsed="false">
      <c r="A77" s="29"/>
      <c r="B77" s="32"/>
      <c r="C77" s="32"/>
      <c r="D77" s="15"/>
      <c r="E77" s="15"/>
      <c r="F77" s="26" t="str">
        <f aca="false">IF(P77&lt;&gt;"OK","",IF(COUNT(G$8:G76)=0,N('Example Rules'!$B$5),INDEX(G$8:G76,MATCH(9.99E+307,G$8:G76))))</f>
        <v/>
      </c>
      <c r="G77" s="26" t="str">
        <f aca="false">IF(P77&lt;&gt;"OK","",F77+B77+N(C77))</f>
        <v/>
      </c>
      <c r="H77" s="27" t="str">
        <f aca="false">IF(OR(P77&lt;&gt;"OK",N(F77)&lt;=0),"",B77/F77)</f>
        <v/>
      </c>
      <c r="I77" s="28" t="str">
        <f aca="false">IF(OR(H77="",N('Example Rules'!$B$7)=0),"",IF(H77&lt;=-'Example Rules'!$B$7,"STOP","OK"))</f>
        <v/>
      </c>
      <c r="J77" s="26" t="str">
        <f aca="false">IF(P77&lt;&gt;"OK","",SUMIFS(B$8:B77,A$8:A77,"&gt;"&amp;(A77-7),P$8:P77,"OK"))</f>
        <v/>
      </c>
      <c r="K77" s="27" t="str">
        <f aca="false">IF(P77&lt;&gt;"OK","",IF(G77-J77-SUMIFS(C$8:C77,A$8:A77,"&gt;"&amp;(A77-7),P$8:P77,"OK")&lt;=0,"",J77/(G77-J77-SUMIFS(C$8:C77,A$8:A77,"&gt;"&amp;(A77-7),P$8:P77,"OK"))))</f>
        <v/>
      </c>
      <c r="L77" s="28" t="str">
        <f aca="false">IF(OR(P77&lt;&gt;"OK",K77="",N('Example Rules'!$B$8)=0),"",IF(K77&lt;=-'Example Rules'!$B$8,"STOP","OK"))</f>
        <v/>
      </c>
      <c r="M77" s="26" t="str">
        <f aca="false">IF(P77&lt;&gt;"OK","",MAX(IF(COUNT(M$8:M76)=0,N('Example Rules'!$B$5),INDEX(M$8:M76,MATCH(9.99E+307,M$8:M76)))+N(C77),G77))</f>
        <v/>
      </c>
      <c r="N77" s="27" t="str">
        <f aca="false">IF(P77&lt;&gt;"OK","",IF(N(M77)&lt;=0,"",MAX(0,1-G77/M77)))</f>
        <v/>
      </c>
      <c r="O77" s="33" t="str">
        <f aca="false">IF(P77&lt;&gt;"OK","",IF(OR(N('Example Rules'!$B$11)=0,N(N77)&lt;'Example Rules'!$B$11),1,IF(OR('Example Rules'!$B$12="",N('Example Rules'!$B$12)&lt;0,N('Example Rules'!$B$12)&gt;1),1,'Example Rules'!$B$12)))</f>
        <v/>
      </c>
      <c r="P77" s="28" t="str">
        <f aca="false">IF(COUNTA(A77:E77)=0,"",IF(NOT(ISNUMBER(A77)),"Add a date",IF(NOT(ISNUMBER(B77)),"Add P/L (0 if flat)",IF(AND(C77&lt;&gt;"",NOT(ISNUMBER(C77))),"Deposit must be a number",IF(N('Example Rules'!$B$5)&lt;=0,"Set account size on Rules",IF(A77&lt;=MAX(A$8:A76),"Date must be after the rows above","OK"))))))</f>
        <v/>
      </c>
      <c r="Q77" s="28" t="str">
        <f aca="false">IF(P77&lt;&gt;"OK","",COUNTIF(P$8:P77,"OK"))</f>
        <v/>
      </c>
    </row>
    <row r="78" customFormat="false" ht="15" hidden="false" customHeight="false" outlineLevel="0" collapsed="false">
      <c r="A78" s="29"/>
      <c r="B78" s="32"/>
      <c r="C78" s="32"/>
      <c r="D78" s="15"/>
      <c r="E78" s="15"/>
      <c r="F78" s="26" t="str">
        <f aca="false">IF(P78&lt;&gt;"OK","",IF(COUNT(G$8:G77)=0,N('Example Rules'!$B$5),INDEX(G$8:G77,MATCH(9.99E+307,G$8:G77))))</f>
        <v/>
      </c>
      <c r="G78" s="26" t="str">
        <f aca="false">IF(P78&lt;&gt;"OK","",F78+B78+N(C78))</f>
        <v/>
      </c>
      <c r="H78" s="27" t="str">
        <f aca="false">IF(OR(P78&lt;&gt;"OK",N(F78)&lt;=0),"",B78/F78)</f>
        <v/>
      </c>
      <c r="I78" s="28" t="str">
        <f aca="false">IF(OR(H78="",N('Example Rules'!$B$7)=0),"",IF(H78&lt;=-'Example Rules'!$B$7,"STOP","OK"))</f>
        <v/>
      </c>
      <c r="J78" s="26" t="str">
        <f aca="false">IF(P78&lt;&gt;"OK","",SUMIFS(B$8:B78,A$8:A78,"&gt;"&amp;(A78-7),P$8:P78,"OK"))</f>
        <v/>
      </c>
      <c r="K78" s="27" t="str">
        <f aca="false">IF(P78&lt;&gt;"OK","",IF(G78-J78-SUMIFS(C$8:C78,A$8:A78,"&gt;"&amp;(A78-7),P$8:P78,"OK")&lt;=0,"",J78/(G78-J78-SUMIFS(C$8:C78,A$8:A78,"&gt;"&amp;(A78-7),P$8:P78,"OK"))))</f>
        <v/>
      </c>
      <c r="L78" s="28" t="str">
        <f aca="false">IF(OR(P78&lt;&gt;"OK",K78="",N('Example Rules'!$B$8)=0),"",IF(K78&lt;=-'Example Rules'!$B$8,"STOP","OK"))</f>
        <v/>
      </c>
      <c r="M78" s="26" t="str">
        <f aca="false">IF(P78&lt;&gt;"OK","",MAX(IF(COUNT(M$8:M77)=0,N('Example Rules'!$B$5),INDEX(M$8:M77,MATCH(9.99E+307,M$8:M77)))+N(C78),G78))</f>
        <v/>
      </c>
      <c r="N78" s="27" t="str">
        <f aca="false">IF(P78&lt;&gt;"OK","",IF(N(M78)&lt;=0,"",MAX(0,1-G78/M78)))</f>
        <v/>
      </c>
      <c r="O78" s="33" t="str">
        <f aca="false">IF(P78&lt;&gt;"OK","",IF(OR(N('Example Rules'!$B$11)=0,N(N78)&lt;'Example Rules'!$B$11),1,IF(OR('Example Rules'!$B$12="",N('Example Rules'!$B$12)&lt;0,N('Example Rules'!$B$12)&gt;1),1,'Example Rules'!$B$12)))</f>
        <v/>
      </c>
      <c r="P78" s="28" t="str">
        <f aca="false">IF(COUNTA(A78:E78)=0,"",IF(NOT(ISNUMBER(A78)),"Add a date",IF(NOT(ISNUMBER(B78)),"Add P/L (0 if flat)",IF(AND(C78&lt;&gt;"",NOT(ISNUMBER(C78))),"Deposit must be a number",IF(N('Example Rules'!$B$5)&lt;=0,"Set account size on Rules",IF(A78&lt;=MAX(A$8:A77),"Date must be after the rows above","OK"))))))</f>
        <v/>
      </c>
      <c r="Q78" s="28" t="str">
        <f aca="false">IF(P78&lt;&gt;"OK","",COUNTIF(P$8:P78,"OK"))</f>
        <v/>
      </c>
    </row>
    <row r="79" customFormat="false" ht="15" hidden="false" customHeight="false" outlineLevel="0" collapsed="false">
      <c r="A79" s="29"/>
      <c r="B79" s="32"/>
      <c r="C79" s="32"/>
      <c r="D79" s="15"/>
      <c r="E79" s="15"/>
      <c r="F79" s="26" t="str">
        <f aca="false">IF(P79&lt;&gt;"OK","",IF(COUNT(G$8:G78)=0,N('Example Rules'!$B$5),INDEX(G$8:G78,MATCH(9.99E+307,G$8:G78))))</f>
        <v/>
      </c>
      <c r="G79" s="26" t="str">
        <f aca="false">IF(P79&lt;&gt;"OK","",F79+B79+N(C79))</f>
        <v/>
      </c>
      <c r="H79" s="27" t="str">
        <f aca="false">IF(OR(P79&lt;&gt;"OK",N(F79)&lt;=0),"",B79/F79)</f>
        <v/>
      </c>
      <c r="I79" s="28" t="str">
        <f aca="false">IF(OR(H79="",N('Example Rules'!$B$7)=0),"",IF(H79&lt;=-'Example Rules'!$B$7,"STOP","OK"))</f>
        <v/>
      </c>
      <c r="J79" s="26" t="str">
        <f aca="false">IF(P79&lt;&gt;"OK","",SUMIFS(B$8:B79,A$8:A79,"&gt;"&amp;(A79-7),P$8:P79,"OK"))</f>
        <v/>
      </c>
      <c r="K79" s="27" t="str">
        <f aca="false">IF(P79&lt;&gt;"OK","",IF(G79-J79-SUMIFS(C$8:C79,A$8:A79,"&gt;"&amp;(A79-7),P$8:P79,"OK")&lt;=0,"",J79/(G79-J79-SUMIFS(C$8:C79,A$8:A79,"&gt;"&amp;(A79-7),P$8:P79,"OK"))))</f>
        <v/>
      </c>
      <c r="L79" s="28" t="str">
        <f aca="false">IF(OR(P79&lt;&gt;"OK",K79="",N('Example Rules'!$B$8)=0),"",IF(K79&lt;=-'Example Rules'!$B$8,"STOP","OK"))</f>
        <v/>
      </c>
      <c r="M79" s="26" t="str">
        <f aca="false">IF(P79&lt;&gt;"OK","",MAX(IF(COUNT(M$8:M78)=0,N('Example Rules'!$B$5),INDEX(M$8:M78,MATCH(9.99E+307,M$8:M78)))+N(C79),G79))</f>
        <v/>
      </c>
      <c r="N79" s="27" t="str">
        <f aca="false">IF(P79&lt;&gt;"OK","",IF(N(M79)&lt;=0,"",MAX(0,1-G79/M79)))</f>
        <v/>
      </c>
      <c r="O79" s="33" t="str">
        <f aca="false">IF(P79&lt;&gt;"OK","",IF(OR(N('Example Rules'!$B$11)=0,N(N79)&lt;'Example Rules'!$B$11),1,IF(OR('Example Rules'!$B$12="",N('Example Rules'!$B$12)&lt;0,N('Example Rules'!$B$12)&gt;1),1,'Example Rules'!$B$12)))</f>
        <v/>
      </c>
      <c r="P79" s="28" t="str">
        <f aca="false">IF(COUNTA(A79:E79)=0,"",IF(NOT(ISNUMBER(A79)),"Add a date",IF(NOT(ISNUMBER(B79)),"Add P/L (0 if flat)",IF(AND(C79&lt;&gt;"",NOT(ISNUMBER(C79))),"Deposit must be a number",IF(N('Example Rules'!$B$5)&lt;=0,"Set account size on Rules",IF(A79&lt;=MAX(A$8:A78),"Date must be after the rows above","OK"))))))</f>
        <v/>
      </c>
      <c r="Q79" s="28" t="str">
        <f aca="false">IF(P79&lt;&gt;"OK","",COUNTIF(P$8:P79,"OK"))</f>
        <v/>
      </c>
    </row>
    <row r="80" customFormat="false" ht="15" hidden="false" customHeight="false" outlineLevel="0" collapsed="false">
      <c r="A80" s="29"/>
      <c r="B80" s="32"/>
      <c r="C80" s="32"/>
      <c r="D80" s="15"/>
      <c r="E80" s="15"/>
      <c r="F80" s="26" t="str">
        <f aca="false">IF(P80&lt;&gt;"OK","",IF(COUNT(G$8:G79)=0,N('Example Rules'!$B$5),INDEX(G$8:G79,MATCH(9.99E+307,G$8:G79))))</f>
        <v/>
      </c>
      <c r="G80" s="26" t="str">
        <f aca="false">IF(P80&lt;&gt;"OK","",F80+B80+N(C80))</f>
        <v/>
      </c>
      <c r="H80" s="27" t="str">
        <f aca="false">IF(OR(P80&lt;&gt;"OK",N(F80)&lt;=0),"",B80/F80)</f>
        <v/>
      </c>
      <c r="I80" s="28" t="str">
        <f aca="false">IF(OR(H80="",N('Example Rules'!$B$7)=0),"",IF(H80&lt;=-'Example Rules'!$B$7,"STOP","OK"))</f>
        <v/>
      </c>
      <c r="J80" s="26" t="str">
        <f aca="false">IF(P80&lt;&gt;"OK","",SUMIFS(B$8:B80,A$8:A80,"&gt;"&amp;(A80-7),P$8:P80,"OK"))</f>
        <v/>
      </c>
      <c r="K80" s="27" t="str">
        <f aca="false">IF(P80&lt;&gt;"OK","",IF(G80-J80-SUMIFS(C$8:C80,A$8:A80,"&gt;"&amp;(A80-7),P$8:P80,"OK")&lt;=0,"",J80/(G80-J80-SUMIFS(C$8:C80,A$8:A80,"&gt;"&amp;(A80-7),P$8:P80,"OK"))))</f>
        <v/>
      </c>
      <c r="L80" s="28" t="str">
        <f aca="false">IF(OR(P80&lt;&gt;"OK",K80="",N('Example Rules'!$B$8)=0),"",IF(K80&lt;=-'Example Rules'!$B$8,"STOP","OK"))</f>
        <v/>
      </c>
      <c r="M80" s="26" t="str">
        <f aca="false">IF(P80&lt;&gt;"OK","",MAX(IF(COUNT(M$8:M79)=0,N('Example Rules'!$B$5),INDEX(M$8:M79,MATCH(9.99E+307,M$8:M79)))+N(C80),G80))</f>
        <v/>
      </c>
      <c r="N80" s="27" t="str">
        <f aca="false">IF(P80&lt;&gt;"OK","",IF(N(M80)&lt;=0,"",MAX(0,1-G80/M80)))</f>
        <v/>
      </c>
      <c r="O80" s="33" t="str">
        <f aca="false">IF(P80&lt;&gt;"OK","",IF(OR(N('Example Rules'!$B$11)=0,N(N80)&lt;'Example Rules'!$B$11),1,IF(OR('Example Rules'!$B$12="",N('Example Rules'!$B$12)&lt;0,N('Example Rules'!$B$12)&gt;1),1,'Example Rules'!$B$12)))</f>
        <v/>
      </c>
      <c r="P80" s="28" t="str">
        <f aca="false">IF(COUNTA(A80:E80)=0,"",IF(NOT(ISNUMBER(A80)),"Add a date",IF(NOT(ISNUMBER(B80)),"Add P/L (0 if flat)",IF(AND(C80&lt;&gt;"",NOT(ISNUMBER(C80))),"Deposit must be a number",IF(N('Example Rules'!$B$5)&lt;=0,"Set account size on Rules",IF(A80&lt;=MAX(A$8:A79),"Date must be after the rows above","OK"))))))</f>
        <v/>
      </c>
      <c r="Q80" s="28" t="str">
        <f aca="false">IF(P80&lt;&gt;"OK","",COUNTIF(P$8:P80,"OK"))</f>
        <v/>
      </c>
    </row>
    <row r="81" customFormat="false" ht="15" hidden="false" customHeight="false" outlineLevel="0" collapsed="false">
      <c r="A81" s="29"/>
      <c r="B81" s="32"/>
      <c r="C81" s="32"/>
      <c r="D81" s="15"/>
      <c r="E81" s="15"/>
      <c r="F81" s="26" t="str">
        <f aca="false">IF(P81&lt;&gt;"OK","",IF(COUNT(G$8:G80)=0,N('Example Rules'!$B$5),INDEX(G$8:G80,MATCH(9.99E+307,G$8:G80))))</f>
        <v/>
      </c>
      <c r="G81" s="26" t="str">
        <f aca="false">IF(P81&lt;&gt;"OK","",F81+B81+N(C81))</f>
        <v/>
      </c>
      <c r="H81" s="27" t="str">
        <f aca="false">IF(OR(P81&lt;&gt;"OK",N(F81)&lt;=0),"",B81/F81)</f>
        <v/>
      </c>
      <c r="I81" s="28" t="str">
        <f aca="false">IF(OR(H81="",N('Example Rules'!$B$7)=0),"",IF(H81&lt;=-'Example Rules'!$B$7,"STOP","OK"))</f>
        <v/>
      </c>
      <c r="J81" s="26" t="str">
        <f aca="false">IF(P81&lt;&gt;"OK","",SUMIFS(B$8:B81,A$8:A81,"&gt;"&amp;(A81-7),P$8:P81,"OK"))</f>
        <v/>
      </c>
      <c r="K81" s="27" t="str">
        <f aca="false">IF(P81&lt;&gt;"OK","",IF(G81-J81-SUMIFS(C$8:C81,A$8:A81,"&gt;"&amp;(A81-7),P$8:P81,"OK")&lt;=0,"",J81/(G81-J81-SUMIFS(C$8:C81,A$8:A81,"&gt;"&amp;(A81-7),P$8:P81,"OK"))))</f>
        <v/>
      </c>
      <c r="L81" s="28" t="str">
        <f aca="false">IF(OR(P81&lt;&gt;"OK",K81="",N('Example Rules'!$B$8)=0),"",IF(K81&lt;=-'Example Rules'!$B$8,"STOP","OK"))</f>
        <v/>
      </c>
      <c r="M81" s="26" t="str">
        <f aca="false">IF(P81&lt;&gt;"OK","",MAX(IF(COUNT(M$8:M80)=0,N('Example Rules'!$B$5),INDEX(M$8:M80,MATCH(9.99E+307,M$8:M80)))+N(C81),G81))</f>
        <v/>
      </c>
      <c r="N81" s="27" t="str">
        <f aca="false">IF(P81&lt;&gt;"OK","",IF(N(M81)&lt;=0,"",MAX(0,1-G81/M81)))</f>
        <v/>
      </c>
      <c r="O81" s="33" t="str">
        <f aca="false">IF(P81&lt;&gt;"OK","",IF(OR(N('Example Rules'!$B$11)=0,N(N81)&lt;'Example Rules'!$B$11),1,IF(OR('Example Rules'!$B$12="",N('Example Rules'!$B$12)&lt;0,N('Example Rules'!$B$12)&gt;1),1,'Example Rules'!$B$12)))</f>
        <v/>
      </c>
      <c r="P81" s="28" t="str">
        <f aca="false">IF(COUNTA(A81:E81)=0,"",IF(NOT(ISNUMBER(A81)),"Add a date",IF(NOT(ISNUMBER(B81)),"Add P/L (0 if flat)",IF(AND(C81&lt;&gt;"",NOT(ISNUMBER(C81))),"Deposit must be a number",IF(N('Example Rules'!$B$5)&lt;=0,"Set account size on Rules",IF(A81&lt;=MAX(A$8:A80),"Date must be after the rows above","OK"))))))</f>
        <v/>
      </c>
      <c r="Q81" s="28" t="str">
        <f aca="false">IF(P81&lt;&gt;"OK","",COUNTIF(P$8:P81,"OK"))</f>
        <v/>
      </c>
    </row>
    <row r="82" customFormat="false" ht="15" hidden="false" customHeight="false" outlineLevel="0" collapsed="false">
      <c r="A82" s="29"/>
      <c r="B82" s="32"/>
      <c r="C82" s="32"/>
      <c r="D82" s="15"/>
      <c r="E82" s="15"/>
      <c r="F82" s="26" t="str">
        <f aca="false">IF(P82&lt;&gt;"OK","",IF(COUNT(G$8:G81)=0,N('Example Rules'!$B$5),INDEX(G$8:G81,MATCH(9.99E+307,G$8:G81))))</f>
        <v/>
      </c>
      <c r="G82" s="26" t="str">
        <f aca="false">IF(P82&lt;&gt;"OK","",F82+B82+N(C82))</f>
        <v/>
      </c>
      <c r="H82" s="27" t="str">
        <f aca="false">IF(OR(P82&lt;&gt;"OK",N(F82)&lt;=0),"",B82/F82)</f>
        <v/>
      </c>
      <c r="I82" s="28" t="str">
        <f aca="false">IF(OR(H82="",N('Example Rules'!$B$7)=0),"",IF(H82&lt;=-'Example Rules'!$B$7,"STOP","OK"))</f>
        <v/>
      </c>
      <c r="J82" s="26" t="str">
        <f aca="false">IF(P82&lt;&gt;"OK","",SUMIFS(B$8:B82,A$8:A82,"&gt;"&amp;(A82-7),P$8:P82,"OK"))</f>
        <v/>
      </c>
      <c r="K82" s="27" t="str">
        <f aca="false">IF(P82&lt;&gt;"OK","",IF(G82-J82-SUMIFS(C$8:C82,A$8:A82,"&gt;"&amp;(A82-7),P$8:P82,"OK")&lt;=0,"",J82/(G82-J82-SUMIFS(C$8:C82,A$8:A82,"&gt;"&amp;(A82-7),P$8:P82,"OK"))))</f>
        <v/>
      </c>
      <c r="L82" s="28" t="str">
        <f aca="false">IF(OR(P82&lt;&gt;"OK",K82="",N('Example Rules'!$B$8)=0),"",IF(K82&lt;=-'Example Rules'!$B$8,"STOP","OK"))</f>
        <v/>
      </c>
      <c r="M82" s="26" t="str">
        <f aca="false">IF(P82&lt;&gt;"OK","",MAX(IF(COUNT(M$8:M81)=0,N('Example Rules'!$B$5),INDEX(M$8:M81,MATCH(9.99E+307,M$8:M81)))+N(C82),G82))</f>
        <v/>
      </c>
      <c r="N82" s="27" t="str">
        <f aca="false">IF(P82&lt;&gt;"OK","",IF(N(M82)&lt;=0,"",MAX(0,1-G82/M82)))</f>
        <v/>
      </c>
      <c r="O82" s="33" t="str">
        <f aca="false">IF(P82&lt;&gt;"OK","",IF(OR(N('Example Rules'!$B$11)=0,N(N82)&lt;'Example Rules'!$B$11),1,IF(OR('Example Rules'!$B$12="",N('Example Rules'!$B$12)&lt;0,N('Example Rules'!$B$12)&gt;1),1,'Example Rules'!$B$12)))</f>
        <v/>
      </c>
      <c r="P82" s="28" t="str">
        <f aca="false">IF(COUNTA(A82:E82)=0,"",IF(NOT(ISNUMBER(A82)),"Add a date",IF(NOT(ISNUMBER(B82)),"Add P/L (0 if flat)",IF(AND(C82&lt;&gt;"",NOT(ISNUMBER(C82))),"Deposit must be a number",IF(N('Example Rules'!$B$5)&lt;=0,"Set account size on Rules",IF(A82&lt;=MAX(A$8:A81),"Date must be after the rows above","OK"))))))</f>
        <v/>
      </c>
      <c r="Q82" s="28" t="str">
        <f aca="false">IF(P82&lt;&gt;"OK","",COUNTIF(P$8:P82,"OK"))</f>
        <v/>
      </c>
    </row>
    <row r="83" customFormat="false" ht="15" hidden="false" customHeight="false" outlineLevel="0" collapsed="false">
      <c r="A83" s="29"/>
      <c r="B83" s="32"/>
      <c r="C83" s="32"/>
      <c r="D83" s="15"/>
      <c r="E83" s="15"/>
      <c r="F83" s="26" t="str">
        <f aca="false">IF(P83&lt;&gt;"OK","",IF(COUNT(G$8:G82)=0,N('Example Rules'!$B$5),INDEX(G$8:G82,MATCH(9.99E+307,G$8:G82))))</f>
        <v/>
      </c>
      <c r="G83" s="26" t="str">
        <f aca="false">IF(P83&lt;&gt;"OK","",F83+B83+N(C83))</f>
        <v/>
      </c>
      <c r="H83" s="27" t="str">
        <f aca="false">IF(OR(P83&lt;&gt;"OK",N(F83)&lt;=0),"",B83/F83)</f>
        <v/>
      </c>
      <c r="I83" s="28" t="str">
        <f aca="false">IF(OR(H83="",N('Example Rules'!$B$7)=0),"",IF(H83&lt;=-'Example Rules'!$B$7,"STOP","OK"))</f>
        <v/>
      </c>
      <c r="J83" s="26" t="str">
        <f aca="false">IF(P83&lt;&gt;"OK","",SUMIFS(B$8:B83,A$8:A83,"&gt;"&amp;(A83-7),P$8:P83,"OK"))</f>
        <v/>
      </c>
      <c r="K83" s="27" t="str">
        <f aca="false">IF(P83&lt;&gt;"OK","",IF(G83-J83-SUMIFS(C$8:C83,A$8:A83,"&gt;"&amp;(A83-7),P$8:P83,"OK")&lt;=0,"",J83/(G83-J83-SUMIFS(C$8:C83,A$8:A83,"&gt;"&amp;(A83-7),P$8:P83,"OK"))))</f>
        <v/>
      </c>
      <c r="L83" s="28" t="str">
        <f aca="false">IF(OR(P83&lt;&gt;"OK",K83="",N('Example Rules'!$B$8)=0),"",IF(K83&lt;=-'Example Rules'!$B$8,"STOP","OK"))</f>
        <v/>
      </c>
      <c r="M83" s="26" t="str">
        <f aca="false">IF(P83&lt;&gt;"OK","",MAX(IF(COUNT(M$8:M82)=0,N('Example Rules'!$B$5),INDEX(M$8:M82,MATCH(9.99E+307,M$8:M82)))+N(C83),G83))</f>
        <v/>
      </c>
      <c r="N83" s="27" t="str">
        <f aca="false">IF(P83&lt;&gt;"OK","",IF(N(M83)&lt;=0,"",MAX(0,1-G83/M83)))</f>
        <v/>
      </c>
      <c r="O83" s="33" t="str">
        <f aca="false">IF(P83&lt;&gt;"OK","",IF(OR(N('Example Rules'!$B$11)=0,N(N83)&lt;'Example Rules'!$B$11),1,IF(OR('Example Rules'!$B$12="",N('Example Rules'!$B$12)&lt;0,N('Example Rules'!$B$12)&gt;1),1,'Example Rules'!$B$12)))</f>
        <v/>
      </c>
      <c r="P83" s="28" t="str">
        <f aca="false">IF(COUNTA(A83:E83)=0,"",IF(NOT(ISNUMBER(A83)),"Add a date",IF(NOT(ISNUMBER(B83)),"Add P/L (0 if flat)",IF(AND(C83&lt;&gt;"",NOT(ISNUMBER(C83))),"Deposit must be a number",IF(N('Example Rules'!$B$5)&lt;=0,"Set account size on Rules",IF(A83&lt;=MAX(A$8:A82),"Date must be after the rows above","OK"))))))</f>
        <v/>
      </c>
      <c r="Q83" s="28" t="str">
        <f aca="false">IF(P83&lt;&gt;"OK","",COUNTIF(P$8:P83,"OK"))</f>
        <v/>
      </c>
    </row>
    <row r="84" customFormat="false" ht="15" hidden="false" customHeight="false" outlineLevel="0" collapsed="false">
      <c r="A84" s="29"/>
      <c r="B84" s="32"/>
      <c r="C84" s="32"/>
      <c r="D84" s="15"/>
      <c r="E84" s="15"/>
      <c r="F84" s="26" t="str">
        <f aca="false">IF(P84&lt;&gt;"OK","",IF(COUNT(G$8:G83)=0,N('Example Rules'!$B$5),INDEX(G$8:G83,MATCH(9.99E+307,G$8:G83))))</f>
        <v/>
      </c>
      <c r="G84" s="26" t="str">
        <f aca="false">IF(P84&lt;&gt;"OK","",F84+B84+N(C84))</f>
        <v/>
      </c>
      <c r="H84" s="27" t="str">
        <f aca="false">IF(OR(P84&lt;&gt;"OK",N(F84)&lt;=0),"",B84/F84)</f>
        <v/>
      </c>
      <c r="I84" s="28" t="str">
        <f aca="false">IF(OR(H84="",N('Example Rules'!$B$7)=0),"",IF(H84&lt;=-'Example Rules'!$B$7,"STOP","OK"))</f>
        <v/>
      </c>
      <c r="J84" s="26" t="str">
        <f aca="false">IF(P84&lt;&gt;"OK","",SUMIFS(B$8:B84,A$8:A84,"&gt;"&amp;(A84-7),P$8:P84,"OK"))</f>
        <v/>
      </c>
      <c r="K84" s="27" t="str">
        <f aca="false">IF(P84&lt;&gt;"OK","",IF(G84-J84-SUMIFS(C$8:C84,A$8:A84,"&gt;"&amp;(A84-7),P$8:P84,"OK")&lt;=0,"",J84/(G84-J84-SUMIFS(C$8:C84,A$8:A84,"&gt;"&amp;(A84-7),P$8:P84,"OK"))))</f>
        <v/>
      </c>
      <c r="L84" s="28" t="str">
        <f aca="false">IF(OR(P84&lt;&gt;"OK",K84="",N('Example Rules'!$B$8)=0),"",IF(K84&lt;=-'Example Rules'!$B$8,"STOP","OK"))</f>
        <v/>
      </c>
      <c r="M84" s="26" t="str">
        <f aca="false">IF(P84&lt;&gt;"OK","",MAX(IF(COUNT(M$8:M83)=0,N('Example Rules'!$B$5),INDEX(M$8:M83,MATCH(9.99E+307,M$8:M83)))+N(C84),G84))</f>
        <v/>
      </c>
      <c r="N84" s="27" t="str">
        <f aca="false">IF(P84&lt;&gt;"OK","",IF(N(M84)&lt;=0,"",MAX(0,1-G84/M84)))</f>
        <v/>
      </c>
      <c r="O84" s="33" t="str">
        <f aca="false">IF(P84&lt;&gt;"OK","",IF(OR(N('Example Rules'!$B$11)=0,N(N84)&lt;'Example Rules'!$B$11),1,IF(OR('Example Rules'!$B$12="",N('Example Rules'!$B$12)&lt;0,N('Example Rules'!$B$12)&gt;1),1,'Example Rules'!$B$12)))</f>
        <v/>
      </c>
      <c r="P84" s="28" t="str">
        <f aca="false">IF(COUNTA(A84:E84)=0,"",IF(NOT(ISNUMBER(A84)),"Add a date",IF(NOT(ISNUMBER(B84)),"Add P/L (0 if flat)",IF(AND(C84&lt;&gt;"",NOT(ISNUMBER(C84))),"Deposit must be a number",IF(N('Example Rules'!$B$5)&lt;=0,"Set account size on Rules",IF(A84&lt;=MAX(A$8:A83),"Date must be after the rows above","OK"))))))</f>
        <v/>
      </c>
      <c r="Q84" s="28" t="str">
        <f aca="false">IF(P84&lt;&gt;"OK","",COUNTIF(P$8:P84,"OK"))</f>
        <v/>
      </c>
    </row>
    <row r="85" customFormat="false" ht="15" hidden="false" customHeight="false" outlineLevel="0" collapsed="false">
      <c r="A85" s="29"/>
      <c r="B85" s="32"/>
      <c r="C85" s="32"/>
      <c r="D85" s="15"/>
      <c r="E85" s="15"/>
      <c r="F85" s="26" t="str">
        <f aca="false">IF(P85&lt;&gt;"OK","",IF(COUNT(G$8:G84)=0,N('Example Rules'!$B$5),INDEX(G$8:G84,MATCH(9.99E+307,G$8:G84))))</f>
        <v/>
      </c>
      <c r="G85" s="26" t="str">
        <f aca="false">IF(P85&lt;&gt;"OK","",F85+B85+N(C85))</f>
        <v/>
      </c>
      <c r="H85" s="27" t="str">
        <f aca="false">IF(OR(P85&lt;&gt;"OK",N(F85)&lt;=0),"",B85/F85)</f>
        <v/>
      </c>
      <c r="I85" s="28" t="str">
        <f aca="false">IF(OR(H85="",N('Example Rules'!$B$7)=0),"",IF(H85&lt;=-'Example Rules'!$B$7,"STOP","OK"))</f>
        <v/>
      </c>
      <c r="J85" s="26" t="str">
        <f aca="false">IF(P85&lt;&gt;"OK","",SUMIFS(B$8:B85,A$8:A85,"&gt;"&amp;(A85-7),P$8:P85,"OK"))</f>
        <v/>
      </c>
      <c r="K85" s="27" t="str">
        <f aca="false">IF(P85&lt;&gt;"OK","",IF(G85-J85-SUMIFS(C$8:C85,A$8:A85,"&gt;"&amp;(A85-7),P$8:P85,"OK")&lt;=0,"",J85/(G85-J85-SUMIFS(C$8:C85,A$8:A85,"&gt;"&amp;(A85-7),P$8:P85,"OK"))))</f>
        <v/>
      </c>
      <c r="L85" s="28" t="str">
        <f aca="false">IF(OR(P85&lt;&gt;"OK",K85="",N('Example Rules'!$B$8)=0),"",IF(K85&lt;=-'Example Rules'!$B$8,"STOP","OK"))</f>
        <v/>
      </c>
      <c r="M85" s="26" t="str">
        <f aca="false">IF(P85&lt;&gt;"OK","",MAX(IF(COUNT(M$8:M84)=0,N('Example Rules'!$B$5),INDEX(M$8:M84,MATCH(9.99E+307,M$8:M84)))+N(C85),G85))</f>
        <v/>
      </c>
      <c r="N85" s="27" t="str">
        <f aca="false">IF(P85&lt;&gt;"OK","",IF(N(M85)&lt;=0,"",MAX(0,1-G85/M85)))</f>
        <v/>
      </c>
      <c r="O85" s="33" t="str">
        <f aca="false">IF(P85&lt;&gt;"OK","",IF(OR(N('Example Rules'!$B$11)=0,N(N85)&lt;'Example Rules'!$B$11),1,IF(OR('Example Rules'!$B$12="",N('Example Rules'!$B$12)&lt;0,N('Example Rules'!$B$12)&gt;1),1,'Example Rules'!$B$12)))</f>
        <v/>
      </c>
      <c r="P85" s="28" t="str">
        <f aca="false">IF(COUNTA(A85:E85)=0,"",IF(NOT(ISNUMBER(A85)),"Add a date",IF(NOT(ISNUMBER(B85)),"Add P/L (0 if flat)",IF(AND(C85&lt;&gt;"",NOT(ISNUMBER(C85))),"Deposit must be a number",IF(N('Example Rules'!$B$5)&lt;=0,"Set account size on Rules",IF(A85&lt;=MAX(A$8:A84),"Date must be after the rows above","OK"))))))</f>
        <v/>
      </c>
      <c r="Q85" s="28" t="str">
        <f aca="false">IF(P85&lt;&gt;"OK","",COUNTIF(P$8:P85,"OK"))</f>
        <v/>
      </c>
    </row>
    <row r="86" customFormat="false" ht="15" hidden="false" customHeight="false" outlineLevel="0" collapsed="false">
      <c r="A86" s="29"/>
      <c r="B86" s="32"/>
      <c r="C86" s="32"/>
      <c r="D86" s="15"/>
      <c r="E86" s="15"/>
      <c r="F86" s="26" t="str">
        <f aca="false">IF(P86&lt;&gt;"OK","",IF(COUNT(G$8:G85)=0,N('Example Rules'!$B$5),INDEX(G$8:G85,MATCH(9.99E+307,G$8:G85))))</f>
        <v/>
      </c>
      <c r="G86" s="26" t="str">
        <f aca="false">IF(P86&lt;&gt;"OK","",F86+B86+N(C86))</f>
        <v/>
      </c>
      <c r="H86" s="27" t="str">
        <f aca="false">IF(OR(P86&lt;&gt;"OK",N(F86)&lt;=0),"",B86/F86)</f>
        <v/>
      </c>
      <c r="I86" s="28" t="str">
        <f aca="false">IF(OR(H86="",N('Example Rules'!$B$7)=0),"",IF(H86&lt;=-'Example Rules'!$B$7,"STOP","OK"))</f>
        <v/>
      </c>
      <c r="J86" s="26" t="str">
        <f aca="false">IF(P86&lt;&gt;"OK","",SUMIFS(B$8:B86,A$8:A86,"&gt;"&amp;(A86-7),P$8:P86,"OK"))</f>
        <v/>
      </c>
      <c r="K86" s="27" t="str">
        <f aca="false">IF(P86&lt;&gt;"OK","",IF(G86-J86-SUMIFS(C$8:C86,A$8:A86,"&gt;"&amp;(A86-7),P$8:P86,"OK")&lt;=0,"",J86/(G86-J86-SUMIFS(C$8:C86,A$8:A86,"&gt;"&amp;(A86-7),P$8:P86,"OK"))))</f>
        <v/>
      </c>
      <c r="L86" s="28" t="str">
        <f aca="false">IF(OR(P86&lt;&gt;"OK",K86="",N('Example Rules'!$B$8)=0),"",IF(K86&lt;=-'Example Rules'!$B$8,"STOP","OK"))</f>
        <v/>
      </c>
      <c r="M86" s="26" t="str">
        <f aca="false">IF(P86&lt;&gt;"OK","",MAX(IF(COUNT(M$8:M85)=0,N('Example Rules'!$B$5),INDEX(M$8:M85,MATCH(9.99E+307,M$8:M85)))+N(C86),G86))</f>
        <v/>
      </c>
      <c r="N86" s="27" t="str">
        <f aca="false">IF(P86&lt;&gt;"OK","",IF(N(M86)&lt;=0,"",MAX(0,1-G86/M86)))</f>
        <v/>
      </c>
      <c r="O86" s="33" t="str">
        <f aca="false">IF(P86&lt;&gt;"OK","",IF(OR(N('Example Rules'!$B$11)=0,N(N86)&lt;'Example Rules'!$B$11),1,IF(OR('Example Rules'!$B$12="",N('Example Rules'!$B$12)&lt;0,N('Example Rules'!$B$12)&gt;1),1,'Example Rules'!$B$12)))</f>
        <v/>
      </c>
      <c r="P86" s="28" t="str">
        <f aca="false">IF(COUNTA(A86:E86)=0,"",IF(NOT(ISNUMBER(A86)),"Add a date",IF(NOT(ISNUMBER(B86)),"Add P/L (0 if flat)",IF(AND(C86&lt;&gt;"",NOT(ISNUMBER(C86))),"Deposit must be a number",IF(N('Example Rules'!$B$5)&lt;=0,"Set account size on Rules",IF(A86&lt;=MAX(A$8:A85),"Date must be after the rows above","OK"))))))</f>
        <v/>
      </c>
      <c r="Q86" s="28" t="str">
        <f aca="false">IF(P86&lt;&gt;"OK","",COUNTIF(P$8:P86,"OK"))</f>
        <v/>
      </c>
    </row>
    <row r="87" customFormat="false" ht="15" hidden="false" customHeight="false" outlineLevel="0" collapsed="false">
      <c r="A87" s="29"/>
      <c r="B87" s="32"/>
      <c r="C87" s="32"/>
      <c r="D87" s="15"/>
      <c r="E87" s="15"/>
      <c r="F87" s="26" t="str">
        <f aca="false">IF(P87&lt;&gt;"OK","",IF(COUNT(G$8:G86)=0,N('Example Rules'!$B$5),INDEX(G$8:G86,MATCH(9.99E+307,G$8:G86))))</f>
        <v/>
      </c>
      <c r="G87" s="26" t="str">
        <f aca="false">IF(P87&lt;&gt;"OK","",F87+B87+N(C87))</f>
        <v/>
      </c>
      <c r="H87" s="27" t="str">
        <f aca="false">IF(OR(P87&lt;&gt;"OK",N(F87)&lt;=0),"",B87/F87)</f>
        <v/>
      </c>
      <c r="I87" s="28" t="str">
        <f aca="false">IF(OR(H87="",N('Example Rules'!$B$7)=0),"",IF(H87&lt;=-'Example Rules'!$B$7,"STOP","OK"))</f>
        <v/>
      </c>
      <c r="J87" s="26" t="str">
        <f aca="false">IF(P87&lt;&gt;"OK","",SUMIFS(B$8:B87,A$8:A87,"&gt;"&amp;(A87-7),P$8:P87,"OK"))</f>
        <v/>
      </c>
      <c r="K87" s="27" t="str">
        <f aca="false">IF(P87&lt;&gt;"OK","",IF(G87-J87-SUMIFS(C$8:C87,A$8:A87,"&gt;"&amp;(A87-7),P$8:P87,"OK")&lt;=0,"",J87/(G87-J87-SUMIFS(C$8:C87,A$8:A87,"&gt;"&amp;(A87-7),P$8:P87,"OK"))))</f>
        <v/>
      </c>
      <c r="L87" s="28" t="str">
        <f aca="false">IF(OR(P87&lt;&gt;"OK",K87="",N('Example Rules'!$B$8)=0),"",IF(K87&lt;=-'Example Rules'!$B$8,"STOP","OK"))</f>
        <v/>
      </c>
      <c r="M87" s="26" t="str">
        <f aca="false">IF(P87&lt;&gt;"OK","",MAX(IF(COUNT(M$8:M86)=0,N('Example Rules'!$B$5),INDEX(M$8:M86,MATCH(9.99E+307,M$8:M86)))+N(C87),G87))</f>
        <v/>
      </c>
      <c r="N87" s="27" t="str">
        <f aca="false">IF(P87&lt;&gt;"OK","",IF(N(M87)&lt;=0,"",MAX(0,1-G87/M87)))</f>
        <v/>
      </c>
      <c r="O87" s="33" t="str">
        <f aca="false">IF(P87&lt;&gt;"OK","",IF(OR(N('Example Rules'!$B$11)=0,N(N87)&lt;'Example Rules'!$B$11),1,IF(OR('Example Rules'!$B$12="",N('Example Rules'!$B$12)&lt;0,N('Example Rules'!$B$12)&gt;1),1,'Example Rules'!$B$12)))</f>
        <v/>
      </c>
      <c r="P87" s="28" t="str">
        <f aca="false">IF(COUNTA(A87:E87)=0,"",IF(NOT(ISNUMBER(A87)),"Add a date",IF(NOT(ISNUMBER(B87)),"Add P/L (0 if flat)",IF(AND(C87&lt;&gt;"",NOT(ISNUMBER(C87))),"Deposit must be a number",IF(N('Example Rules'!$B$5)&lt;=0,"Set account size on Rules",IF(A87&lt;=MAX(A$8:A86),"Date must be after the rows above","OK"))))))</f>
        <v/>
      </c>
      <c r="Q87" s="28" t="str">
        <f aca="false">IF(P87&lt;&gt;"OK","",COUNTIF(P$8:P87,"OK"))</f>
        <v/>
      </c>
    </row>
    <row r="88" customFormat="false" ht="15" hidden="false" customHeight="false" outlineLevel="0" collapsed="false">
      <c r="A88" s="29"/>
      <c r="B88" s="32"/>
      <c r="C88" s="32"/>
      <c r="D88" s="15"/>
      <c r="E88" s="15"/>
      <c r="F88" s="26" t="str">
        <f aca="false">IF(P88&lt;&gt;"OK","",IF(COUNT(G$8:G87)=0,N('Example Rules'!$B$5),INDEX(G$8:G87,MATCH(9.99E+307,G$8:G87))))</f>
        <v/>
      </c>
      <c r="G88" s="26" t="str">
        <f aca="false">IF(P88&lt;&gt;"OK","",F88+B88+N(C88))</f>
        <v/>
      </c>
      <c r="H88" s="27" t="str">
        <f aca="false">IF(OR(P88&lt;&gt;"OK",N(F88)&lt;=0),"",B88/F88)</f>
        <v/>
      </c>
      <c r="I88" s="28" t="str">
        <f aca="false">IF(OR(H88="",N('Example Rules'!$B$7)=0),"",IF(H88&lt;=-'Example Rules'!$B$7,"STOP","OK"))</f>
        <v/>
      </c>
      <c r="J88" s="26" t="str">
        <f aca="false">IF(P88&lt;&gt;"OK","",SUMIFS(B$8:B88,A$8:A88,"&gt;"&amp;(A88-7),P$8:P88,"OK"))</f>
        <v/>
      </c>
      <c r="K88" s="27" t="str">
        <f aca="false">IF(P88&lt;&gt;"OK","",IF(G88-J88-SUMIFS(C$8:C88,A$8:A88,"&gt;"&amp;(A88-7),P$8:P88,"OK")&lt;=0,"",J88/(G88-J88-SUMIFS(C$8:C88,A$8:A88,"&gt;"&amp;(A88-7),P$8:P88,"OK"))))</f>
        <v/>
      </c>
      <c r="L88" s="28" t="str">
        <f aca="false">IF(OR(P88&lt;&gt;"OK",K88="",N('Example Rules'!$B$8)=0),"",IF(K88&lt;=-'Example Rules'!$B$8,"STOP","OK"))</f>
        <v/>
      </c>
      <c r="M88" s="26" t="str">
        <f aca="false">IF(P88&lt;&gt;"OK","",MAX(IF(COUNT(M$8:M87)=0,N('Example Rules'!$B$5),INDEX(M$8:M87,MATCH(9.99E+307,M$8:M87)))+N(C88),G88))</f>
        <v/>
      </c>
      <c r="N88" s="27" t="str">
        <f aca="false">IF(P88&lt;&gt;"OK","",IF(N(M88)&lt;=0,"",MAX(0,1-G88/M88)))</f>
        <v/>
      </c>
      <c r="O88" s="33" t="str">
        <f aca="false">IF(P88&lt;&gt;"OK","",IF(OR(N('Example Rules'!$B$11)=0,N(N88)&lt;'Example Rules'!$B$11),1,IF(OR('Example Rules'!$B$12="",N('Example Rules'!$B$12)&lt;0,N('Example Rules'!$B$12)&gt;1),1,'Example Rules'!$B$12)))</f>
        <v/>
      </c>
      <c r="P88" s="28" t="str">
        <f aca="false">IF(COUNTA(A88:E88)=0,"",IF(NOT(ISNUMBER(A88)),"Add a date",IF(NOT(ISNUMBER(B88)),"Add P/L (0 if flat)",IF(AND(C88&lt;&gt;"",NOT(ISNUMBER(C88))),"Deposit must be a number",IF(N('Example Rules'!$B$5)&lt;=0,"Set account size on Rules",IF(A88&lt;=MAX(A$8:A87),"Date must be after the rows above","OK"))))))</f>
        <v/>
      </c>
      <c r="Q88" s="28" t="str">
        <f aca="false">IF(P88&lt;&gt;"OK","",COUNTIF(P$8:P88,"OK"))</f>
        <v/>
      </c>
    </row>
    <row r="89" customFormat="false" ht="15" hidden="false" customHeight="false" outlineLevel="0" collapsed="false">
      <c r="A89" s="29"/>
      <c r="B89" s="32"/>
      <c r="C89" s="32"/>
      <c r="D89" s="15"/>
      <c r="E89" s="15"/>
      <c r="F89" s="26" t="str">
        <f aca="false">IF(P89&lt;&gt;"OK","",IF(COUNT(G$8:G88)=0,N('Example Rules'!$B$5),INDEX(G$8:G88,MATCH(9.99E+307,G$8:G88))))</f>
        <v/>
      </c>
      <c r="G89" s="26" t="str">
        <f aca="false">IF(P89&lt;&gt;"OK","",F89+B89+N(C89))</f>
        <v/>
      </c>
      <c r="H89" s="27" t="str">
        <f aca="false">IF(OR(P89&lt;&gt;"OK",N(F89)&lt;=0),"",B89/F89)</f>
        <v/>
      </c>
      <c r="I89" s="28" t="str">
        <f aca="false">IF(OR(H89="",N('Example Rules'!$B$7)=0),"",IF(H89&lt;=-'Example Rules'!$B$7,"STOP","OK"))</f>
        <v/>
      </c>
      <c r="J89" s="26" t="str">
        <f aca="false">IF(P89&lt;&gt;"OK","",SUMIFS(B$8:B89,A$8:A89,"&gt;"&amp;(A89-7),P$8:P89,"OK"))</f>
        <v/>
      </c>
      <c r="K89" s="27" t="str">
        <f aca="false">IF(P89&lt;&gt;"OK","",IF(G89-J89-SUMIFS(C$8:C89,A$8:A89,"&gt;"&amp;(A89-7),P$8:P89,"OK")&lt;=0,"",J89/(G89-J89-SUMIFS(C$8:C89,A$8:A89,"&gt;"&amp;(A89-7),P$8:P89,"OK"))))</f>
        <v/>
      </c>
      <c r="L89" s="28" t="str">
        <f aca="false">IF(OR(P89&lt;&gt;"OK",K89="",N('Example Rules'!$B$8)=0),"",IF(K89&lt;=-'Example Rules'!$B$8,"STOP","OK"))</f>
        <v/>
      </c>
      <c r="M89" s="26" t="str">
        <f aca="false">IF(P89&lt;&gt;"OK","",MAX(IF(COUNT(M$8:M88)=0,N('Example Rules'!$B$5),INDEX(M$8:M88,MATCH(9.99E+307,M$8:M88)))+N(C89),G89))</f>
        <v/>
      </c>
      <c r="N89" s="27" t="str">
        <f aca="false">IF(P89&lt;&gt;"OK","",IF(N(M89)&lt;=0,"",MAX(0,1-G89/M89)))</f>
        <v/>
      </c>
      <c r="O89" s="33" t="str">
        <f aca="false">IF(P89&lt;&gt;"OK","",IF(OR(N('Example Rules'!$B$11)=0,N(N89)&lt;'Example Rules'!$B$11),1,IF(OR('Example Rules'!$B$12="",N('Example Rules'!$B$12)&lt;0,N('Example Rules'!$B$12)&gt;1),1,'Example Rules'!$B$12)))</f>
        <v/>
      </c>
      <c r="P89" s="28" t="str">
        <f aca="false">IF(COUNTA(A89:E89)=0,"",IF(NOT(ISNUMBER(A89)),"Add a date",IF(NOT(ISNUMBER(B89)),"Add P/L (0 if flat)",IF(AND(C89&lt;&gt;"",NOT(ISNUMBER(C89))),"Deposit must be a number",IF(N('Example Rules'!$B$5)&lt;=0,"Set account size on Rules",IF(A89&lt;=MAX(A$8:A88),"Date must be after the rows above","OK"))))))</f>
        <v/>
      </c>
      <c r="Q89" s="28" t="str">
        <f aca="false">IF(P89&lt;&gt;"OK","",COUNTIF(P$8:P89,"OK"))</f>
        <v/>
      </c>
    </row>
    <row r="90" customFormat="false" ht="15" hidden="false" customHeight="false" outlineLevel="0" collapsed="false">
      <c r="A90" s="29"/>
      <c r="B90" s="32"/>
      <c r="C90" s="32"/>
      <c r="D90" s="15"/>
      <c r="E90" s="15"/>
      <c r="F90" s="26" t="str">
        <f aca="false">IF(P90&lt;&gt;"OK","",IF(COUNT(G$8:G89)=0,N('Example Rules'!$B$5),INDEX(G$8:G89,MATCH(9.99E+307,G$8:G89))))</f>
        <v/>
      </c>
      <c r="G90" s="26" t="str">
        <f aca="false">IF(P90&lt;&gt;"OK","",F90+B90+N(C90))</f>
        <v/>
      </c>
      <c r="H90" s="27" t="str">
        <f aca="false">IF(OR(P90&lt;&gt;"OK",N(F90)&lt;=0),"",B90/F90)</f>
        <v/>
      </c>
      <c r="I90" s="28" t="str">
        <f aca="false">IF(OR(H90="",N('Example Rules'!$B$7)=0),"",IF(H90&lt;=-'Example Rules'!$B$7,"STOP","OK"))</f>
        <v/>
      </c>
      <c r="J90" s="26" t="str">
        <f aca="false">IF(P90&lt;&gt;"OK","",SUMIFS(B$8:B90,A$8:A90,"&gt;"&amp;(A90-7),P$8:P90,"OK"))</f>
        <v/>
      </c>
      <c r="K90" s="27" t="str">
        <f aca="false">IF(P90&lt;&gt;"OK","",IF(G90-J90-SUMIFS(C$8:C90,A$8:A90,"&gt;"&amp;(A90-7),P$8:P90,"OK")&lt;=0,"",J90/(G90-J90-SUMIFS(C$8:C90,A$8:A90,"&gt;"&amp;(A90-7),P$8:P90,"OK"))))</f>
        <v/>
      </c>
      <c r="L90" s="28" t="str">
        <f aca="false">IF(OR(P90&lt;&gt;"OK",K90="",N('Example Rules'!$B$8)=0),"",IF(K90&lt;=-'Example Rules'!$B$8,"STOP","OK"))</f>
        <v/>
      </c>
      <c r="M90" s="26" t="str">
        <f aca="false">IF(P90&lt;&gt;"OK","",MAX(IF(COUNT(M$8:M89)=0,N('Example Rules'!$B$5),INDEX(M$8:M89,MATCH(9.99E+307,M$8:M89)))+N(C90),G90))</f>
        <v/>
      </c>
      <c r="N90" s="27" t="str">
        <f aca="false">IF(P90&lt;&gt;"OK","",IF(N(M90)&lt;=0,"",MAX(0,1-G90/M90)))</f>
        <v/>
      </c>
      <c r="O90" s="33" t="str">
        <f aca="false">IF(P90&lt;&gt;"OK","",IF(OR(N('Example Rules'!$B$11)=0,N(N90)&lt;'Example Rules'!$B$11),1,IF(OR('Example Rules'!$B$12="",N('Example Rules'!$B$12)&lt;0,N('Example Rules'!$B$12)&gt;1),1,'Example Rules'!$B$12)))</f>
        <v/>
      </c>
      <c r="P90" s="28" t="str">
        <f aca="false">IF(COUNTA(A90:E90)=0,"",IF(NOT(ISNUMBER(A90)),"Add a date",IF(NOT(ISNUMBER(B90)),"Add P/L (0 if flat)",IF(AND(C90&lt;&gt;"",NOT(ISNUMBER(C90))),"Deposit must be a number",IF(N('Example Rules'!$B$5)&lt;=0,"Set account size on Rules",IF(A90&lt;=MAX(A$8:A89),"Date must be after the rows above","OK"))))))</f>
        <v/>
      </c>
      <c r="Q90" s="28" t="str">
        <f aca="false">IF(P90&lt;&gt;"OK","",COUNTIF(P$8:P90,"OK"))</f>
        <v/>
      </c>
    </row>
    <row r="91" customFormat="false" ht="15" hidden="false" customHeight="false" outlineLevel="0" collapsed="false">
      <c r="A91" s="29"/>
      <c r="B91" s="32"/>
      <c r="C91" s="32"/>
      <c r="D91" s="15"/>
      <c r="E91" s="15"/>
      <c r="F91" s="26" t="str">
        <f aca="false">IF(P91&lt;&gt;"OK","",IF(COUNT(G$8:G90)=0,N('Example Rules'!$B$5),INDEX(G$8:G90,MATCH(9.99E+307,G$8:G90))))</f>
        <v/>
      </c>
      <c r="G91" s="26" t="str">
        <f aca="false">IF(P91&lt;&gt;"OK","",F91+B91+N(C91))</f>
        <v/>
      </c>
      <c r="H91" s="27" t="str">
        <f aca="false">IF(OR(P91&lt;&gt;"OK",N(F91)&lt;=0),"",B91/F91)</f>
        <v/>
      </c>
      <c r="I91" s="28" t="str">
        <f aca="false">IF(OR(H91="",N('Example Rules'!$B$7)=0),"",IF(H91&lt;=-'Example Rules'!$B$7,"STOP","OK"))</f>
        <v/>
      </c>
      <c r="J91" s="26" t="str">
        <f aca="false">IF(P91&lt;&gt;"OK","",SUMIFS(B$8:B91,A$8:A91,"&gt;"&amp;(A91-7),P$8:P91,"OK"))</f>
        <v/>
      </c>
      <c r="K91" s="27" t="str">
        <f aca="false">IF(P91&lt;&gt;"OK","",IF(G91-J91-SUMIFS(C$8:C91,A$8:A91,"&gt;"&amp;(A91-7),P$8:P91,"OK")&lt;=0,"",J91/(G91-J91-SUMIFS(C$8:C91,A$8:A91,"&gt;"&amp;(A91-7),P$8:P91,"OK"))))</f>
        <v/>
      </c>
      <c r="L91" s="28" t="str">
        <f aca="false">IF(OR(P91&lt;&gt;"OK",K91="",N('Example Rules'!$B$8)=0),"",IF(K91&lt;=-'Example Rules'!$B$8,"STOP","OK"))</f>
        <v/>
      </c>
      <c r="M91" s="26" t="str">
        <f aca="false">IF(P91&lt;&gt;"OK","",MAX(IF(COUNT(M$8:M90)=0,N('Example Rules'!$B$5),INDEX(M$8:M90,MATCH(9.99E+307,M$8:M90)))+N(C91),G91))</f>
        <v/>
      </c>
      <c r="N91" s="27" t="str">
        <f aca="false">IF(P91&lt;&gt;"OK","",IF(N(M91)&lt;=0,"",MAX(0,1-G91/M91)))</f>
        <v/>
      </c>
      <c r="O91" s="33" t="str">
        <f aca="false">IF(P91&lt;&gt;"OK","",IF(OR(N('Example Rules'!$B$11)=0,N(N91)&lt;'Example Rules'!$B$11),1,IF(OR('Example Rules'!$B$12="",N('Example Rules'!$B$12)&lt;0,N('Example Rules'!$B$12)&gt;1),1,'Example Rules'!$B$12)))</f>
        <v/>
      </c>
      <c r="P91" s="28" t="str">
        <f aca="false">IF(COUNTA(A91:E91)=0,"",IF(NOT(ISNUMBER(A91)),"Add a date",IF(NOT(ISNUMBER(B91)),"Add P/L (0 if flat)",IF(AND(C91&lt;&gt;"",NOT(ISNUMBER(C91))),"Deposit must be a number",IF(N('Example Rules'!$B$5)&lt;=0,"Set account size on Rules",IF(A91&lt;=MAX(A$8:A90),"Date must be after the rows above","OK"))))))</f>
        <v/>
      </c>
      <c r="Q91" s="28" t="str">
        <f aca="false">IF(P91&lt;&gt;"OK","",COUNTIF(P$8:P91,"OK"))</f>
        <v/>
      </c>
    </row>
    <row r="92" customFormat="false" ht="15" hidden="false" customHeight="false" outlineLevel="0" collapsed="false">
      <c r="A92" s="29"/>
      <c r="B92" s="32"/>
      <c r="C92" s="32"/>
      <c r="D92" s="15"/>
      <c r="E92" s="15"/>
      <c r="F92" s="26" t="str">
        <f aca="false">IF(P92&lt;&gt;"OK","",IF(COUNT(G$8:G91)=0,N('Example Rules'!$B$5),INDEX(G$8:G91,MATCH(9.99E+307,G$8:G91))))</f>
        <v/>
      </c>
      <c r="G92" s="26" t="str">
        <f aca="false">IF(P92&lt;&gt;"OK","",F92+B92+N(C92))</f>
        <v/>
      </c>
      <c r="H92" s="27" t="str">
        <f aca="false">IF(OR(P92&lt;&gt;"OK",N(F92)&lt;=0),"",B92/F92)</f>
        <v/>
      </c>
      <c r="I92" s="28" t="str">
        <f aca="false">IF(OR(H92="",N('Example Rules'!$B$7)=0),"",IF(H92&lt;=-'Example Rules'!$B$7,"STOP","OK"))</f>
        <v/>
      </c>
      <c r="J92" s="26" t="str">
        <f aca="false">IF(P92&lt;&gt;"OK","",SUMIFS(B$8:B92,A$8:A92,"&gt;"&amp;(A92-7),P$8:P92,"OK"))</f>
        <v/>
      </c>
      <c r="K92" s="27" t="str">
        <f aca="false">IF(P92&lt;&gt;"OK","",IF(G92-J92-SUMIFS(C$8:C92,A$8:A92,"&gt;"&amp;(A92-7),P$8:P92,"OK")&lt;=0,"",J92/(G92-J92-SUMIFS(C$8:C92,A$8:A92,"&gt;"&amp;(A92-7),P$8:P92,"OK"))))</f>
        <v/>
      </c>
      <c r="L92" s="28" t="str">
        <f aca="false">IF(OR(P92&lt;&gt;"OK",K92="",N('Example Rules'!$B$8)=0),"",IF(K92&lt;=-'Example Rules'!$B$8,"STOP","OK"))</f>
        <v/>
      </c>
      <c r="M92" s="26" t="str">
        <f aca="false">IF(P92&lt;&gt;"OK","",MAX(IF(COUNT(M$8:M91)=0,N('Example Rules'!$B$5),INDEX(M$8:M91,MATCH(9.99E+307,M$8:M91)))+N(C92),G92))</f>
        <v/>
      </c>
      <c r="N92" s="27" t="str">
        <f aca="false">IF(P92&lt;&gt;"OK","",IF(N(M92)&lt;=0,"",MAX(0,1-G92/M92)))</f>
        <v/>
      </c>
      <c r="O92" s="33" t="str">
        <f aca="false">IF(P92&lt;&gt;"OK","",IF(OR(N('Example Rules'!$B$11)=0,N(N92)&lt;'Example Rules'!$B$11),1,IF(OR('Example Rules'!$B$12="",N('Example Rules'!$B$12)&lt;0,N('Example Rules'!$B$12)&gt;1),1,'Example Rules'!$B$12)))</f>
        <v/>
      </c>
      <c r="P92" s="28" t="str">
        <f aca="false">IF(COUNTA(A92:E92)=0,"",IF(NOT(ISNUMBER(A92)),"Add a date",IF(NOT(ISNUMBER(B92)),"Add P/L (0 if flat)",IF(AND(C92&lt;&gt;"",NOT(ISNUMBER(C92))),"Deposit must be a number",IF(N('Example Rules'!$B$5)&lt;=0,"Set account size on Rules",IF(A92&lt;=MAX(A$8:A91),"Date must be after the rows above","OK"))))))</f>
        <v/>
      </c>
      <c r="Q92" s="28" t="str">
        <f aca="false">IF(P92&lt;&gt;"OK","",COUNTIF(P$8:P92,"OK"))</f>
        <v/>
      </c>
    </row>
    <row r="93" customFormat="false" ht="15" hidden="false" customHeight="false" outlineLevel="0" collapsed="false">
      <c r="A93" s="29"/>
      <c r="B93" s="32"/>
      <c r="C93" s="32"/>
      <c r="D93" s="15"/>
      <c r="E93" s="15"/>
      <c r="F93" s="26" t="str">
        <f aca="false">IF(P93&lt;&gt;"OK","",IF(COUNT(G$8:G92)=0,N('Example Rules'!$B$5),INDEX(G$8:G92,MATCH(9.99E+307,G$8:G92))))</f>
        <v/>
      </c>
      <c r="G93" s="26" t="str">
        <f aca="false">IF(P93&lt;&gt;"OK","",F93+B93+N(C93))</f>
        <v/>
      </c>
      <c r="H93" s="27" t="str">
        <f aca="false">IF(OR(P93&lt;&gt;"OK",N(F93)&lt;=0),"",B93/F93)</f>
        <v/>
      </c>
      <c r="I93" s="28" t="str">
        <f aca="false">IF(OR(H93="",N('Example Rules'!$B$7)=0),"",IF(H93&lt;=-'Example Rules'!$B$7,"STOP","OK"))</f>
        <v/>
      </c>
      <c r="J93" s="26" t="str">
        <f aca="false">IF(P93&lt;&gt;"OK","",SUMIFS(B$8:B93,A$8:A93,"&gt;"&amp;(A93-7),P$8:P93,"OK"))</f>
        <v/>
      </c>
      <c r="K93" s="27" t="str">
        <f aca="false">IF(P93&lt;&gt;"OK","",IF(G93-J93-SUMIFS(C$8:C93,A$8:A93,"&gt;"&amp;(A93-7),P$8:P93,"OK")&lt;=0,"",J93/(G93-J93-SUMIFS(C$8:C93,A$8:A93,"&gt;"&amp;(A93-7),P$8:P93,"OK"))))</f>
        <v/>
      </c>
      <c r="L93" s="28" t="str">
        <f aca="false">IF(OR(P93&lt;&gt;"OK",K93="",N('Example Rules'!$B$8)=0),"",IF(K93&lt;=-'Example Rules'!$B$8,"STOP","OK"))</f>
        <v/>
      </c>
      <c r="M93" s="26" t="str">
        <f aca="false">IF(P93&lt;&gt;"OK","",MAX(IF(COUNT(M$8:M92)=0,N('Example Rules'!$B$5),INDEX(M$8:M92,MATCH(9.99E+307,M$8:M92)))+N(C93),G93))</f>
        <v/>
      </c>
      <c r="N93" s="27" t="str">
        <f aca="false">IF(P93&lt;&gt;"OK","",IF(N(M93)&lt;=0,"",MAX(0,1-G93/M93)))</f>
        <v/>
      </c>
      <c r="O93" s="33" t="str">
        <f aca="false">IF(P93&lt;&gt;"OK","",IF(OR(N('Example Rules'!$B$11)=0,N(N93)&lt;'Example Rules'!$B$11),1,IF(OR('Example Rules'!$B$12="",N('Example Rules'!$B$12)&lt;0,N('Example Rules'!$B$12)&gt;1),1,'Example Rules'!$B$12)))</f>
        <v/>
      </c>
      <c r="P93" s="28" t="str">
        <f aca="false">IF(COUNTA(A93:E93)=0,"",IF(NOT(ISNUMBER(A93)),"Add a date",IF(NOT(ISNUMBER(B93)),"Add P/L (0 if flat)",IF(AND(C93&lt;&gt;"",NOT(ISNUMBER(C93))),"Deposit must be a number",IF(N('Example Rules'!$B$5)&lt;=0,"Set account size on Rules",IF(A93&lt;=MAX(A$8:A92),"Date must be after the rows above","OK"))))))</f>
        <v/>
      </c>
      <c r="Q93" s="28" t="str">
        <f aca="false">IF(P93&lt;&gt;"OK","",COUNTIF(P$8:P93,"OK"))</f>
        <v/>
      </c>
    </row>
    <row r="94" customFormat="false" ht="15" hidden="false" customHeight="false" outlineLevel="0" collapsed="false">
      <c r="A94" s="29"/>
      <c r="B94" s="32"/>
      <c r="C94" s="32"/>
      <c r="D94" s="15"/>
      <c r="E94" s="15"/>
      <c r="F94" s="26" t="str">
        <f aca="false">IF(P94&lt;&gt;"OK","",IF(COUNT(G$8:G93)=0,N('Example Rules'!$B$5),INDEX(G$8:G93,MATCH(9.99E+307,G$8:G93))))</f>
        <v/>
      </c>
      <c r="G94" s="26" t="str">
        <f aca="false">IF(P94&lt;&gt;"OK","",F94+B94+N(C94))</f>
        <v/>
      </c>
      <c r="H94" s="27" t="str">
        <f aca="false">IF(OR(P94&lt;&gt;"OK",N(F94)&lt;=0),"",B94/F94)</f>
        <v/>
      </c>
      <c r="I94" s="28" t="str">
        <f aca="false">IF(OR(H94="",N('Example Rules'!$B$7)=0),"",IF(H94&lt;=-'Example Rules'!$B$7,"STOP","OK"))</f>
        <v/>
      </c>
      <c r="J94" s="26" t="str">
        <f aca="false">IF(P94&lt;&gt;"OK","",SUMIFS(B$8:B94,A$8:A94,"&gt;"&amp;(A94-7),P$8:P94,"OK"))</f>
        <v/>
      </c>
      <c r="K94" s="27" t="str">
        <f aca="false">IF(P94&lt;&gt;"OK","",IF(G94-J94-SUMIFS(C$8:C94,A$8:A94,"&gt;"&amp;(A94-7),P$8:P94,"OK")&lt;=0,"",J94/(G94-J94-SUMIFS(C$8:C94,A$8:A94,"&gt;"&amp;(A94-7),P$8:P94,"OK"))))</f>
        <v/>
      </c>
      <c r="L94" s="28" t="str">
        <f aca="false">IF(OR(P94&lt;&gt;"OK",K94="",N('Example Rules'!$B$8)=0),"",IF(K94&lt;=-'Example Rules'!$B$8,"STOP","OK"))</f>
        <v/>
      </c>
      <c r="M94" s="26" t="str">
        <f aca="false">IF(P94&lt;&gt;"OK","",MAX(IF(COUNT(M$8:M93)=0,N('Example Rules'!$B$5),INDEX(M$8:M93,MATCH(9.99E+307,M$8:M93)))+N(C94),G94))</f>
        <v/>
      </c>
      <c r="N94" s="27" t="str">
        <f aca="false">IF(P94&lt;&gt;"OK","",IF(N(M94)&lt;=0,"",MAX(0,1-G94/M94)))</f>
        <v/>
      </c>
      <c r="O94" s="33" t="str">
        <f aca="false">IF(P94&lt;&gt;"OK","",IF(OR(N('Example Rules'!$B$11)=0,N(N94)&lt;'Example Rules'!$B$11),1,IF(OR('Example Rules'!$B$12="",N('Example Rules'!$B$12)&lt;0,N('Example Rules'!$B$12)&gt;1),1,'Example Rules'!$B$12)))</f>
        <v/>
      </c>
      <c r="P94" s="28" t="str">
        <f aca="false">IF(COUNTA(A94:E94)=0,"",IF(NOT(ISNUMBER(A94)),"Add a date",IF(NOT(ISNUMBER(B94)),"Add P/L (0 if flat)",IF(AND(C94&lt;&gt;"",NOT(ISNUMBER(C94))),"Deposit must be a number",IF(N('Example Rules'!$B$5)&lt;=0,"Set account size on Rules",IF(A94&lt;=MAX(A$8:A93),"Date must be after the rows above","OK"))))))</f>
        <v/>
      </c>
      <c r="Q94" s="28" t="str">
        <f aca="false">IF(P94&lt;&gt;"OK","",COUNTIF(P$8:P94,"OK"))</f>
        <v/>
      </c>
    </row>
    <row r="95" customFormat="false" ht="15" hidden="false" customHeight="false" outlineLevel="0" collapsed="false">
      <c r="A95" s="29"/>
      <c r="B95" s="32"/>
      <c r="C95" s="32"/>
      <c r="D95" s="15"/>
      <c r="E95" s="15"/>
      <c r="F95" s="26" t="str">
        <f aca="false">IF(P95&lt;&gt;"OK","",IF(COUNT(G$8:G94)=0,N('Example Rules'!$B$5),INDEX(G$8:G94,MATCH(9.99E+307,G$8:G94))))</f>
        <v/>
      </c>
      <c r="G95" s="26" t="str">
        <f aca="false">IF(P95&lt;&gt;"OK","",F95+B95+N(C95))</f>
        <v/>
      </c>
      <c r="H95" s="27" t="str">
        <f aca="false">IF(OR(P95&lt;&gt;"OK",N(F95)&lt;=0),"",B95/F95)</f>
        <v/>
      </c>
      <c r="I95" s="28" t="str">
        <f aca="false">IF(OR(H95="",N('Example Rules'!$B$7)=0),"",IF(H95&lt;=-'Example Rules'!$B$7,"STOP","OK"))</f>
        <v/>
      </c>
      <c r="J95" s="26" t="str">
        <f aca="false">IF(P95&lt;&gt;"OK","",SUMIFS(B$8:B95,A$8:A95,"&gt;"&amp;(A95-7),P$8:P95,"OK"))</f>
        <v/>
      </c>
      <c r="K95" s="27" t="str">
        <f aca="false">IF(P95&lt;&gt;"OK","",IF(G95-J95-SUMIFS(C$8:C95,A$8:A95,"&gt;"&amp;(A95-7),P$8:P95,"OK")&lt;=0,"",J95/(G95-J95-SUMIFS(C$8:C95,A$8:A95,"&gt;"&amp;(A95-7),P$8:P95,"OK"))))</f>
        <v/>
      </c>
      <c r="L95" s="28" t="str">
        <f aca="false">IF(OR(P95&lt;&gt;"OK",K95="",N('Example Rules'!$B$8)=0),"",IF(K95&lt;=-'Example Rules'!$B$8,"STOP","OK"))</f>
        <v/>
      </c>
      <c r="M95" s="26" t="str">
        <f aca="false">IF(P95&lt;&gt;"OK","",MAX(IF(COUNT(M$8:M94)=0,N('Example Rules'!$B$5),INDEX(M$8:M94,MATCH(9.99E+307,M$8:M94)))+N(C95),G95))</f>
        <v/>
      </c>
      <c r="N95" s="27" t="str">
        <f aca="false">IF(P95&lt;&gt;"OK","",IF(N(M95)&lt;=0,"",MAX(0,1-G95/M95)))</f>
        <v/>
      </c>
      <c r="O95" s="33" t="str">
        <f aca="false">IF(P95&lt;&gt;"OK","",IF(OR(N('Example Rules'!$B$11)=0,N(N95)&lt;'Example Rules'!$B$11),1,IF(OR('Example Rules'!$B$12="",N('Example Rules'!$B$12)&lt;0,N('Example Rules'!$B$12)&gt;1),1,'Example Rules'!$B$12)))</f>
        <v/>
      </c>
      <c r="P95" s="28" t="str">
        <f aca="false">IF(COUNTA(A95:E95)=0,"",IF(NOT(ISNUMBER(A95)),"Add a date",IF(NOT(ISNUMBER(B95)),"Add P/L (0 if flat)",IF(AND(C95&lt;&gt;"",NOT(ISNUMBER(C95))),"Deposit must be a number",IF(N('Example Rules'!$B$5)&lt;=0,"Set account size on Rules",IF(A95&lt;=MAX(A$8:A94),"Date must be after the rows above","OK"))))))</f>
        <v/>
      </c>
      <c r="Q95" s="28" t="str">
        <f aca="false">IF(P95&lt;&gt;"OK","",COUNTIF(P$8:P95,"OK"))</f>
        <v/>
      </c>
    </row>
    <row r="96" customFormat="false" ht="15" hidden="false" customHeight="false" outlineLevel="0" collapsed="false">
      <c r="A96" s="29"/>
      <c r="B96" s="32"/>
      <c r="C96" s="32"/>
      <c r="D96" s="15"/>
      <c r="E96" s="15"/>
      <c r="F96" s="26" t="str">
        <f aca="false">IF(P96&lt;&gt;"OK","",IF(COUNT(G$8:G95)=0,N('Example Rules'!$B$5),INDEX(G$8:G95,MATCH(9.99E+307,G$8:G95))))</f>
        <v/>
      </c>
      <c r="G96" s="26" t="str">
        <f aca="false">IF(P96&lt;&gt;"OK","",F96+B96+N(C96))</f>
        <v/>
      </c>
      <c r="H96" s="27" t="str">
        <f aca="false">IF(OR(P96&lt;&gt;"OK",N(F96)&lt;=0),"",B96/F96)</f>
        <v/>
      </c>
      <c r="I96" s="28" t="str">
        <f aca="false">IF(OR(H96="",N('Example Rules'!$B$7)=0),"",IF(H96&lt;=-'Example Rules'!$B$7,"STOP","OK"))</f>
        <v/>
      </c>
      <c r="J96" s="26" t="str">
        <f aca="false">IF(P96&lt;&gt;"OK","",SUMIFS(B$8:B96,A$8:A96,"&gt;"&amp;(A96-7),P$8:P96,"OK"))</f>
        <v/>
      </c>
      <c r="K96" s="27" t="str">
        <f aca="false">IF(P96&lt;&gt;"OK","",IF(G96-J96-SUMIFS(C$8:C96,A$8:A96,"&gt;"&amp;(A96-7),P$8:P96,"OK")&lt;=0,"",J96/(G96-J96-SUMIFS(C$8:C96,A$8:A96,"&gt;"&amp;(A96-7),P$8:P96,"OK"))))</f>
        <v/>
      </c>
      <c r="L96" s="28" t="str">
        <f aca="false">IF(OR(P96&lt;&gt;"OK",K96="",N('Example Rules'!$B$8)=0),"",IF(K96&lt;=-'Example Rules'!$B$8,"STOP","OK"))</f>
        <v/>
      </c>
      <c r="M96" s="26" t="str">
        <f aca="false">IF(P96&lt;&gt;"OK","",MAX(IF(COUNT(M$8:M95)=0,N('Example Rules'!$B$5),INDEX(M$8:M95,MATCH(9.99E+307,M$8:M95)))+N(C96),G96))</f>
        <v/>
      </c>
      <c r="N96" s="27" t="str">
        <f aca="false">IF(P96&lt;&gt;"OK","",IF(N(M96)&lt;=0,"",MAX(0,1-G96/M96)))</f>
        <v/>
      </c>
      <c r="O96" s="33" t="str">
        <f aca="false">IF(P96&lt;&gt;"OK","",IF(OR(N('Example Rules'!$B$11)=0,N(N96)&lt;'Example Rules'!$B$11),1,IF(OR('Example Rules'!$B$12="",N('Example Rules'!$B$12)&lt;0,N('Example Rules'!$B$12)&gt;1),1,'Example Rules'!$B$12)))</f>
        <v/>
      </c>
      <c r="P96" s="28" t="str">
        <f aca="false">IF(COUNTA(A96:E96)=0,"",IF(NOT(ISNUMBER(A96)),"Add a date",IF(NOT(ISNUMBER(B96)),"Add P/L (0 if flat)",IF(AND(C96&lt;&gt;"",NOT(ISNUMBER(C96))),"Deposit must be a number",IF(N('Example Rules'!$B$5)&lt;=0,"Set account size on Rules",IF(A96&lt;=MAX(A$8:A95),"Date must be after the rows above","OK"))))))</f>
        <v/>
      </c>
      <c r="Q96" s="28" t="str">
        <f aca="false">IF(P96&lt;&gt;"OK","",COUNTIF(P$8:P96,"OK"))</f>
        <v/>
      </c>
    </row>
    <row r="97" customFormat="false" ht="15" hidden="false" customHeight="false" outlineLevel="0" collapsed="false">
      <c r="A97" s="29"/>
      <c r="B97" s="32"/>
      <c r="C97" s="32"/>
      <c r="D97" s="15"/>
      <c r="E97" s="15"/>
      <c r="F97" s="26" t="str">
        <f aca="false">IF(P97&lt;&gt;"OK","",IF(COUNT(G$8:G96)=0,N('Example Rules'!$B$5),INDEX(G$8:G96,MATCH(9.99E+307,G$8:G96))))</f>
        <v/>
      </c>
      <c r="G97" s="26" t="str">
        <f aca="false">IF(P97&lt;&gt;"OK","",F97+B97+N(C97))</f>
        <v/>
      </c>
      <c r="H97" s="27" t="str">
        <f aca="false">IF(OR(P97&lt;&gt;"OK",N(F97)&lt;=0),"",B97/F97)</f>
        <v/>
      </c>
      <c r="I97" s="28" t="str">
        <f aca="false">IF(OR(H97="",N('Example Rules'!$B$7)=0),"",IF(H97&lt;=-'Example Rules'!$B$7,"STOP","OK"))</f>
        <v/>
      </c>
      <c r="J97" s="26" t="str">
        <f aca="false">IF(P97&lt;&gt;"OK","",SUMIFS(B$8:B97,A$8:A97,"&gt;"&amp;(A97-7),P$8:P97,"OK"))</f>
        <v/>
      </c>
      <c r="K97" s="27" t="str">
        <f aca="false">IF(P97&lt;&gt;"OK","",IF(G97-J97-SUMIFS(C$8:C97,A$8:A97,"&gt;"&amp;(A97-7),P$8:P97,"OK")&lt;=0,"",J97/(G97-J97-SUMIFS(C$8:C97,A$8:A97,"&gt;"&amp;(A97-7),P$8:P97,"OK"))))</f>
        <v/>
      </c>
      <c r="L97" s="28" t="str">
        <f aca="false">IF(OR(P97&lt;&gt;"OK",K97="",N('Example Rules'!$B$8)=0),"",IF(K97&lt;=-'Example Rules'!$B$8,"STOP","OK"))</f>
        <v/>
      </c>
      <c r="M97" s="26" t="str">
        <f aca="false">IF(P97&lt;&gt;"OK","",MAX(IF(COUNT(M$8:M96)=0,N('Example Rules'!$B$5),INDEX(M$8:M96,MATCH(9.99E+307,M$8:M96)))+N(C97),G97))</f>
        <v/>
      </c>
      <c r="N97" s="27" t="str">
        <f aca="false">IF(P97&lt;&gt;"OK","",IF(N(M97)&lt;=0,"",MAX(0,1-G97/M97)))</f>
        <v/>
      </c>
      <c r="O97" s="33" t="str">
        <f aca="false">IF(P97&lt;&gt;"OK","",IF(OR(N('Example Rules'!$B$11)=0,N(N97)&lt;'Example Rules'!$B$11),1,IF(OR('Example Rules'!$B$12="",N('Example Rules'!$B$12)&lt;0,N('Example Rules'!$B$12)&gt;1),1,'Example Rules'!$B$12)))</f>
        <v/>
      </c>
      <c r="P97" s="28" t="str">
        <f aca="false">IF(COUNTA(A97:E97)=0,"",IF(NOT(ISNUMBER(A97)),"Add a date",IF(NOT(ISNUMBER(B97)),"Add P/L (0 if flat)",IF(AND(C97&lt;&gt;"",NOT(ISNUMBER(C97))),"Deposit must be a number",IF(N('Example Rules'!$B$5)&lt;=0,"Set account size on Rules",IF(A97&lt;=MAX(A$8:A96),"Date must be after the rows above","OK"))))))</f>
        <v/>
      </c>
      <c r="Q97" s="28" t="str">
        <f aca="false">IF(P97&lt;&gt;"OK","",COUNTIF(P$8:P97,"OK"))</f>
        <v/>
      </c>
    </row>
    <row r="98" customFormat="false" ht="15" hidden="false" customHeight="false" outlineLevel="0" collapsed="false">
      <c r="A98" s="29"/>
      <c r="B98" s="32"/>
      <c r="C98" s="32"/>
      <c r="D98" s="15"/>
      <c r="E98" s="15"/>
      <c r="F98" s="26" t="str">
        <f aca="false">IF(P98&lt;&gt;"OK","",IF(COUNT(G$8:G97)=0,N('Example Rules'!$B$5),INDEX(G$8:G97,MATCH(9.99E+307,G$8:G97))))</f>
        <v/>
      </c>
      <c r="G98" s="26" t="str">
        <f aca="false">IF(P98&lt;&gt;"OK","",F98+B98+N(C98))</f>
        <v/>
      </c>
      <c r="H98" s="27" t="str">
        <f aca="false">IF(OR(P98&lt;&gt;"OK",N(F98)&lt;=0),"",B98/F98)</f>
        <v/>
      </c>
      <c r="I98" s="28" t="str">
        <f aca="false">IF(OR(H98="",N('Example Rules'!$B$7)=0),"",IF(H98&lt;=-'Example Rules'!$B$7,"STOP","OK"))</f>
        <v/>
      </c>
      <c r="J98" s="26" t="str">
        <f aca="false">IF(P98&lt;&gt;"OK","",SUMIFS(B$8:B98,A$8:A98,"&gt;"&amp;(A98-7),P$8:P98,"OK"))</f>
        <v/>
      </c>
      <c r="K98" s="27" t="str">
        <f aca="false">IF(P98&lt;&gt;"OK","",IF(G98-J98-SUMIFS(C$8:C98,A$8:A98,"&gt;"&amp;(A98-7),P$8:P98,"OK")&lt;=0,"",J98/(G98-J98-SUMIFS(C$8:C98,A$8:A98,"&gt;"&amp;(A98-7),P$8:P98,"OK"))))</f>
        <v/>
      </c>
      <c r="L98" s="28" t="str">
        <f aca="false">IF(OR(P98&lt;&gt;"OK",K98="",N('Example Rules'!$B$8)=0),"",IF(K98&lt;=-'Example Rules'!$B$8,"STOP","OK"))</f>
        <v/>
      </c>
      <c r="M98" s="26" t="str">
        <f aca="false">IF(P98&lt;&gt;"OK","",MAX(IF(COUNT(M$8:M97)=0,N('Example Rules'!$B$5),INDEX(M$8:M97,MATCH(9.99E+307,M$8:M97)))+N(C98),G98))</f>
        <v/>
      </c>
      <c r="N98" s="27" t="str">
        <f aca="false">IF(P98&lt;&gt;"OK","",IF(N(M98)&lt;=0,"",MAX(0,1-G98/M98)))</f>
        <v/>
      </c>
      <c r="O98" s="33" t="str">
        <f aca="false">IF(P98&lt;&gt;"OK","",IF(OR(N('Example Rules'!$B$11)=0,N(N98)&lt;'Example Rules'!$B$11),1,IF(OR('Example Rules'!$B$12="",N('Example Rules'!$B$12)&lt;0,N('Example Rules'!$B$12)&gt;1),1,'Example Rules'!$B$12)))</f>
        <v/>
      </c>
      <c r="P98" s="28" t="str">
        <f aca="false">IF(COUNTA(A98:E98)=0,"",IF(NOT(ISNUMBER(A98)),"Add a date",IF(NOT(ISNUMBER(B98)),"Add P/L (0 if flat)",IF(AND(C98&lt;&gt;"",NOT(ISNUMBER(C98))),"Deposit must be a number",IF(N('Example Rules'!$B$5)&lt;=0,"Set account size on Rules",IF(A98&lt;=MAX(A$8:A97),"Date must be after the rows above","OK"))))))</f>
        <v/>
      </c>
      <c r="Q98" s="28" t="str">
        <f aca="false">IF(P98&lt;&gt;"OK","",COUNTIF(P$8:P98,"OK"))</f>
        <v/>
      </c>
    </row>
    <row r="99" customFormat="false" ht="15" hidden="false" customHeight="false" outlineLevel="0" collapsed="false">
      <c r="A99" s="29"/>
      <c r="B99" s="32"/>
      <c r="C99" s="32"/>
      <c r="D99" s="15"/>
      <c r="E99" s="15"/>
      <c r="F99" s="26" t="str">
        <f aca="false">IF(P99&lt;&gt;"OK","",IF(COUNT(G$8:G98)=0,N('Example Rules'!$B$5),INDEX(G$8:G98,MATCH(9.99E+307,G$8:G98))))</f>
        <v/>
      </c>
      <c r="G99" s="26" t="str">
        <f aca="false">IF(P99&lt;&gt;"OK","",F99+B99+N(C99))</f>
        <v/>
      </c>
      <c r="H99" s="27" t="str">
        <f aca="false">IF(OR(P99&lt;&gt;"OK",N(F99)&lt;=0),"",B99/F99)</f>
        <v/>
      </c>
      <c r="I99" s="28" t="str">
        <f aca="false">IF(OR(H99="",N('Example Rules'!$B$7)=0),"",IF(H99&lt;=-'Example Rules'!$B$7,"STOP","OK"))</f>
        <v/>
      </c>
      <c r="J99" s="26" t="str">
        <f aca="false">IF(P99&lt;&gt;"OK","",SUMIFS(B$8:B99,A$8:A99,"&gt;"&amp;(A99-7),P$8:P99,"OK"))</f>
        <v/>
      </c>
      <c r="K99" s="27" t="str">
        <f aca="false">IF(P99&lt;&gt;"OK","",IF(G99-J99-SUMIFS(C$8:C99,A$8:A99,"&gt;"&amp;(A99-7),P$8:P99,"OK")&lt;=0,"",J99/(G99-J99-SUMIFS(C$8:C99,A$8:A99,"&gt;"&amp;(A99-7),P$8:P99,"OK"))))</f>
        <v/>
      </c>
      <c r="L99" s="28" t="str">
        <f aca="false">IF(OR(P99&lt;&gt;"OK",K99="",N('Example Rules'!$B$8)=0),"",IF(K99&lt;=-'Example Rules'!$B$8,"STOP","OK"))</f>
        <v/>
      </c>
      <c r="M99" s="26" t="str">
        <f aca="false">IF(P99&lt;&gt;"OK","",MAX(IF(COUNT(M$8:M98)=0,N('Example Rules'!$B$5),INDEX(M$8:M98,MATCH(9.99E+307,M$8:M98)))+N(C99),G99))</f>
        <v/>
      </c>
      <c r="N99" s="27" t="str">
        <f aca="false">IF(P99&lt;&gt;"OK","",IF(N(M99)&lt;=0,"",MAX(0,1-G99/M99)))</f>
        <v/>
      </c>
      <c r="O99" s="33" t="str">
        <f aca="false">IF(P99&lt;&gt;"OK","",IF(OR(N('Example Rules'!$B$11)=0,N(N99)&lt;'Example Rules'!$B$11),1,IF(OR('Example Rules'!$B$12="",N('Example Rules'!$B$12)&lt;0,N('Example Rules'!$B$12)&gt;1),1,'Example Rules'!$B$12)))</f>
        <v/>
      </c>
      <c r="P99" s="28" t="str">
        <f aca="false">IF(COUNTA(A99:E99)=0,"",IF(NOT(ISNUMBER(A99)),"Add a date",IF(NOT(ISNUMBER(B99)),"Add P/L (0 if flat)",IF(AND(C99&lt;&gt;"",NOT(ISNUMBER(C99))),"Deposit must be a number",IF(N('Example Rules'!$B$5)&lt;=0,"Set account size on Rules",IF(A99&lt;=MAX(A$8:A98),"Date must be after the rows above","OK"))))))</f>
        <v/>
      </c>
      <c r="Q99" s="28" t="str">
        <f aca="false">IF(P99&lt;&gt;"OK","",COUNTIF(P$8:P99,"OK"))</f>
        <v/>
      </c>
    </row>
    <row r="100" customFormat="false" ht="15" hidden="false" customHeight="false" outlineLevel="0" collapsed="false">
      <c r="A100" s="29"/>
      <c r="B100" s="32"/>
      <c r="C100" s="32"/>
      <c r="D100" s="15"/>
      <c r="E100" s="15"/>
      <c r="F100" s="26" t="str">
        <f aca="false">IF(P100&lt;&gt;"OK","",IF(COUNT(G$8:G99)=0,N('Example Rules'!$B$5),INDEX(G$8:G99,MATCH(9.99E+307,G$8:G99))))</f>
        <v/>
      </c>
      <c r="G100" s="26" t="str">
        <f aca="false">IF(P100&lt;&gt;"OK","",F100+B100+N(C100))</f>
        <v/>
      </c>
      <c r="H100" s="27" t="str">
        <f aca="false">IF(OR(P100&lt;&gt;"OK",N(F100)&lt;=0),"",B100/F100)</f>
        <v/>
      </c>
      <c r="I100" s="28" t="str">
        <f aca="false">IF(OR(H100="",N('Example Rules'!$B$7)=0),"",IF(H100&lt;=-'Example Rules'!$B$7,"STOP","OK"))</f>
        <v/>
      </c>
      <c r="J100" s="26" t="str">
        <f aca="false">IF(P100&lt;&gt;"OK","",SUMIFS(B$8:B100,A$8:A100,"&gt;"&amp;(A100-7),P$8:P100,"OK"))</f>
        <v/>
      </c>
      <c r="K100" s="27" t="str">
        <f aca="false">IF(P100&lt;&gt;"OK","",IF(G100-J100-SUMIFS(C$8:C100,A$8:A100,"&gt;"&amp;(A100-7),P$8:P100,"OK")&lt;=0,"",J100/(G100-J100-SUMIFS(C$8:C100,A$8:A100,"&gt;"&amp;(A100-7),P$8:P100,"OK"))))</f>
        <v/>
      </c>
      <c r="L100" s="28" t="str">
        <f aca="false">IF(OR(P100&lt;&gt;"OK",K100="",N('Example Rules'!$B$8)=0),"",IF(K100&lt;=-'Example Rules'!$B$8,"STOP","OK"))</f>
        <v/>
      </c>
      <c r="M100" s="26" t="str">
        <f aca="false">IF(P100&lt;&gt;"OK","",MAX(IF(COUNT(M$8:M99)=0,N('Example Rules'!$B$5),INDEX(M$8:M99,MATCH(9.99E+307,M$8:M99)))+N(C100),G100))</f>
        <v/>
      </c>
      <c r="N100" s="27" t="str">
        <f aca="false">IF(P100&lt;&gt;"OK","",IF(N(M100)&lt;=0,"",MAX(0,1-G100/M100)))</f>
        <v/>
      </c>
      <c r="O100" s="33" t="str">
        <f aca="false">IF(P100&lt;&gt;"OK","",IF(OR(N('Example Rules'!$B$11)=0,N(N100)&lt;'Example Rules'!$B$11),1,IF(OR('Example Rules'!$B$12="",N('Example Rules'!$B$12)&lt;0,N('Example Rules'!$B$12)&gt;1),1,'Example Rules'!$B$12)))</f>
        <v/>
      </c>
      <c r="P100" s="28" t="str">
        <f aca="false">IF(COUNTA(A100:E100)=0,"",IF(NOT(ISNUMBER(A100)),"Add a date",IF(NOT(ISNUMBER(B100)),"Add P/L (0 if flat)",IF(AND(C100&lt;&gt;"",NOT(ISNUMBER(C100))),"Deposit must be a number",IF(N('Example Rules'!$B$5)&lt;=0,"Set account size on Rules",IF(A100&lt;=MAX(A$8:A99),"Date must be after the rows above","OK"))))))</f>
        <v/>
      </c>
      <c r="Q100" s="28" t="str">
        <f aca="false">IF(P100&lt;&gt;"OK","",COUNTIF(P$8:P100,"OK"))</f>
        <v/>
      </c>
    </row>
    <row r="101" customFormat="false" ht="15" hidden="false" customHeight="false" outlineLevel="0" collapsed="false">
      <c r="A101" s="29"/>
      <c r="B101" s="32"/>
      <c r="C101" s="32"/>
      <c r="D101" s="15"/>
      <c r="E101" s="15"/>
      <c r="F101" s="26" t="str">
        <f aca="false">IF(P101&lt;&gt;"OK","",IF(COUNT(G$8:G100)=0,N('Example Rules'!$B$5),INDEX(G$8:G100,MATCH(9.99E+307,G$8:G100))))</f>
        <v/>
      </c>
      <c r="G101" s="26" t="str">
        <f aca="false">IF(P101&lt;&gt;"OK","",F101+B101+N(C101))</f>
        <v/>
      </c>
      <c r="H101" s="27" t="str">
        <f aca="false">IF(OR(P101&lt;&gt;"OK",N(F101)&lt;=0),"",B101/F101)</f>
        <v/>
      </c>
      <c r="I101" s="28" t="str">
        <f aca="false">IF(OR(H101="",N('Example Rules'!$B$7)=0),"",IF(H101&lt;=-'Example Rules'!$B$7,"STOP","OK"))</f>
        <v/>
      </c>
      <c r="J101" s="26" t="str">
        <f aca="false">IF(P101&lt;&gt;"OK","",SUMIFS(B$8:B101,A$8:A101,"&gt;"&amp;(A101-7),P$8:P101,"OK"))</f>
        <v/>
      </c>
      <c r="K101" s="27" t="str">
        <f aca="false">IF(P101&lt;&gt;"OK","",IF(G101-J101-SUMIFS(C$8:C101,A$8:A101,"&gt;"&amp;(A101-7),P$8:P101,"OK")&lt;=0,"",J101/(G101-J101-SUMIFS(C$8:C101,A$8:A101,"&gt;"&amp;(A101-7),P$8:P101,"OK"))))</f>
        <v/>
      </c>
      <c r="L101" s="28" t="str">
        <f aca="false">IF(OR(P101&lt;&gt;"OK",K101="",N('Example Rules'!$B$8)=0),"",IF(K101&lt;=-'Example Rules'!$B$8,"STOP","OK"))</f>
        <v/>
      </c>
      <c r="M101" s="26" t="str">
        <f aca="false">IF(P101&lt;&gt;"OK","",MAX(IF(COUNT(M$8:M100)=0,N('Example Rules'!$B$5),INDEX(M$8:M100,MATCH(9.99E+307,M$8:M100)))+N(C101),G101))</f>
        <v/>
      </c>
      <c r="N101" s="27" t="str">
        <f aca="false">IF(P101&lt;&gt;"OK","",IF(N(M101)&lt;=0,"",MAX(0,1-G101/M101)))</f>
        <v/>
      </c>
      <c r="O101" s="33" t="str">
        <f aca="false">IF(P101&lt;&gt;"OK","",IF(OR(N('Example Rules'!$B$11)=0,N(N101)&lt;'Example Rules'!$B$11),1,IF(OR('Example Rules'!$B$12="",N('Example Rules'!$B$12)&lt;0,N('Example Rules'!$B$12)&gt;1),1,'Example Rules'!$B$12)))</f>
        <v/>
      </c>
      <c r="P101" s="28" t="str">
        <f aca="false">IF(COUNTA(A101:E101)=0,"",IF(NOT(ISNUMBER(A101)),"Add a date",IF(NOT(ISNUMBER(B101)),"Add P/L (0 if flat)",IF(AND(C101&lt;&gt;"",NOT(ISNUMBER(C101))),"Deposit must be a number",IF(N('Example Rules'!$B$5)&lt;=0,"Set account size on Rules",IF(A101&lt;=MAX(A$8:A100),"Date must be after the rows above","OK"))))))</f>
        <v/>
      </c>
      <c r="Q101" s="28" t="str">
        <f aca="false">IF(P101&lt;&gt;"OK","",COUNTIF(P$8:P101,"OK"))</f>
        <v/>
      </c>
    </row>
    <row r="102" customFormat="false" ht="15" hidden="false" customHeight="false" outlineLevel="0" collapsed="false">
      <c r="A102" s="29"/>
      <c r="B102" s="32"/>
      <c r="C102" s="32"/>
      <c r="D102" s="15"/>
      <c r="E102" s="15"/>
      <c r="F102" s="26" t="str">
        <f aca="false">IF(P102&lt;&gt;"OK","",IF(COUNT(G$8:G101)=0,N('Example Rules'!$B$5),INDEX(G$8:G101,MATCH(9.99E+307,G$8:G101))))</f>
        <v/>
      </c>
      <c r="G102" s="26" t="str">
        <f aca="false">IF(P102&lt;&gt;"OK","",F102+B102+N(C102))</f>
        <v/>
      </c>
      <c r="H102" s="27" t="str">
        <f aca="false">IF(OR(P102&lt;&gt;"OK",N(F102)&lt;=0),"",B102/F102)</f>
        <v/>
      </c>
      <c r="I102" s="28" t="str">
        <f aca="false">IF(OR(H102="",N('Example Rules'!$B$7)=0),"",IF(H102&lt;=-'Example Rules'!$B$7,"STOP","OK"))</f>
        <v/>
      </c>
      <c r="J102" s="26" t="str">
        <f aca="false">IF(P102&lt;&gt;"OK","",SUMIFS(B$8:B102,A$8:A102,"&gt;"&amp;(A102-7),P$8:P102,"OK"))</f>
        <v/>
      </c>
      <c r="K102" s="27" t="str">
        <f aca="false">IF(P102&lt;&gt;"OK","",IF(G102-J102-SUMIFS(C$8:C102,A$8:A102,"&gt;"&amp;(A102-7),P$8:P102,"OK")&lt;=0,"",J102/(G102-J102-SUMIFS(C$8:C102,A$8:A102,"&gt;"&amp;(A102-7),P$8:P102,"OK"))))</f>
        <v/>
      </c>
      <c r="L102" s="28" t="str">
        <f aca="false">IF(OR(P102&lt;&gt;"OK",K102="",N('Example Rules'!$B$8)=0),"",IF(K102&lt;=-'Example Rules'!$B$8,"STOP","OK"))</f>
        <v/>
      </c>
      <c r="M102" s="26" t="str">
        <f aca="false">IF(P102&lt;&gt;"OK","",MAX(IF(COUNT(M$8:M101)=0,N('Example Rules'!$B$5),INDEX(M$8:M101,MATCH(9.99E+307,M$8:M101)))+N(C102),G102))</f>
        <v/>
      </c>
      <c r="N102" s="27" t="str">
        <f aca="false">IF(P102&lt;&gt;"OK","",IF(N(M102)&lt;=0,"",MAX(0,1-G102/M102)))</f>
        <v/>
      </c>
      <c r="O102" s="33" t="str">
        <f aca="false">IF(P102&lt;&gt;"OK","",IF(OR(N('Example Rules'!$B$11)=0,N(N102)&lt;'Example Rules'!$B$11),1,IF(OR('Example Rules'!$B$12="",N('Example Rules'!$B$12)&lt;0,N('Example Rules'!$B$12)&gt;1),1,'Example Rules'!$B$12)))</f>
        <v/>
      </c>
      <c r="P102" s="28" t="str">
        <f aca="false">IF(COUNTA(A102:E102)=0,"",IF(NOT(ISNUMBER(A102)),"Add a date",IF(NOT(ISNUMBER(B102)),"Add P/L (0 if flat)",IF(AND(C102&lt;&gt;"",NOT(ISNUMBER(C102))),"Deposit must be a number",IF(N('Example Rules'!$B$5)&lt;=0,"Set account size on Rules",IF(A102&lt;=MAX(A$8:A101),"Date must be after the rows above","OK"))))))</f>
        <v/>
      </c>
      <c r="Q102" s="28" t="str">
        <f aca="false">IF(P102&lt;&gt;"OK","",COUNTIF(P$8:P102,"OK"))</f>
        <v/>
      </c>
    </row>
    <row r="103" customFormat="false" ht="15" hidden="false" customHeight="false" outlineLevel="0" collapsed="false">
      <c r="A103" s="29"/>
      <c r="B103" s="32"/>
      <c r="C103" s="32"/>
      <c r="D103" s="15"/>
      <c r="E103" s="15"/>
      <c r="F103" s="26" t="str">
        <f aca="false">IF(P103&lt;&gt;"OK","",IF(COUNT(G$8:G102)=0,N('Example Rules'!$B$5),INDEX(G$8:G102,MATCH(9.99E+307,G$8:G102))))</f>
        <v/>
      </c>
      <c r="G103" s="26" t="str">
        <f aca="false">IF(P103&lt;&gt;"OK","",F103+B103+N(C103))</f>
        <v/>
      </c>
      <c r="H103" s="27" t="str">
        <f aca="false">IF(OR(P103&lt;&gt;"OK",N(F103)&lt;=0),"",B103/F103)</f>
        <v/>
      </c>
      <c r="I103" s="28" t="str">
        <f aca="false">IF(OR(H103="",N('Example Rules'!$B$7)=0),"",IF(H103&lt;=-'Example Rules'!$B$7,"STOP","OK"))</f>
        <v/>
      </c>
      <c r="J103" s="26" t="str">
        <f aca="false">IF(P103&lt;&gt;"OK","",SUMIFS(B$8:B103,A$8:A103,"&gt;"&amp;(A103-7),P$8:P103,"OK"))</f>
        <v/>
      </c>
      <c r="K103" s="27" t="str">
        <f aca="false">IF(P103&lt;&gt;"OK","",IF(G103-J103-SUMIFS(C$8:C103,A$8:A103,"&gt;"&amp;(A103-7),P$8:P103,"OK")&lt;=0,"",J103/(G103-J103-SUMIFS(C$8:C103,A$8:A103,"&gt;"&amp;(A103-7),P$8:P103,"OK"))))</f>
        <v/>
      </c>
      <c r="L103" s="28" t="str">
        <f aca="false">IF(OR(P103&lt;&gt;"OK",K103="",N('Example Rules'!$B$8)=0),"",IF(K103&lt;=-'Example Rules'!$B$8,"STOP","OK"))</f>
        <v/>
      </c>
      <c r="M103" s="26" t="str">
        <f aca="false">IF(P103&lt;&gt;"OK","",MAX(IF(COUNT(M$8:M102)=0,N('Example Rules'!$B$5),INDEX(M$8:M102,MATCH(9.99E+307,M$8:M102)))+N(C103),G103))</f>
        <v/>
      </c>
      <c r="N103" s="27" t="str">
        <f aca="false">IF(P103&lt;&gt;"OK","",IF(N(M103)&lt;=0,"",MAX(0,1-G103/M103)))</f>
        <v/>
      </c>
      <c r="O103" s="33" t="str">
        <f aca="false">IF(P103&lt;&gt;"OK","",IF(OR(N('Example Rules'!$B$11)=0,N(N103)&lt;'Example Rules'!$B$11),1,IF(OR('Example Rules'!$B$12="",N('Example Rules'!$B$12)&lt;0,N('Example Rules'!$B$12)&gt;1),1,'Example Rules'!$B$12)))</f>
        <v/>
      </c>
      <c r="P103" s="28" t="str">
        <f aca="false">IF(COUNTA(A103:E103)=0,"",IF(NOT(ISNUMBER(A103)),"Add a date",IF(NOT(ISNUMBER(B103)),"Add P/L (0 if flat)",IF(AND(C103&lt;&gt;"",NOT(ISNUMBER(C103))),"Deposit must be a number",IF(N('Example Rules'!$B$5)&lt;=0,"Set account size on Rules",IF(A103&lt;=MAX(A$8:A102),"Date must be after the rows above","OK"))))))</f>
        <v/>
      </c>
      <c r="Q103" s="28" t="str">
        <f aca="false">IF(P103&lt;&gt;"OK","",COUNTIF(P$8:P103,"OK"))</f>
        <v/>
      </c>
    </row>
    <row r="104" customFormat="false" ht="15" hidden="false" customHeight="false" outlineLevel="0" collapsed="false">
      <c r="A104" s="29"/>
      <c r="B104" s="32"/>
      <c r="C104" s="32"/>
      <c r="D104" s="15"/>
      <c r="E104" s="15"/>
      <c r="F104" s="26" t="str">
        <f aca="false">IF(P104&lt;&gt;"OK","",IF(COUNT(G$8:G103)=0,N('Example Rules'!$B$5),INDEX(G$8:G103,MATCH(9.99E+307,G$8:G103))))</f>
        <v/>
      </c>
      <c r="G104" s="26" t="str">
        <f aca="false">IF(P104&lt;&gt;"OK","",F104+B104+N(C104))</f>
        <v/>
      </c>
      <c r="H104" s="27" t="str">
        <f aca="false">IF(OR(P104&lt;&gt;"OK",N(F104)&lt;=0),"",B104/F104)</f>
        <v/>
      </c>
      <c r="I104" s="28" t="str">
        <f aca="false">IF(OR(H104="",N('Example Rules'!$B$7)=0),"",IF(H104&lt;=-'Example Rules'!$B$7,"STOP","OK"))</f>
        <v/>
      </c>
      <c r="J104" s="26" t="str">
        <f aca="false">IF(P104&lt;&gt;"OK","",SUMIFS(B$8:B104,A$8:A104,"&gt;"&amp;(A104-7),P$8:P104,"OK"))</f>
        <v/>
      </c>
      <c r="K104" s="27" t="str">
        <f aca="false">IF(P104&lt;&gt;"OK","",IF(G104-J104-SUMIFS(C$8:C104,A$8:A104,"&gt;"&amp;(A104-7),P$8:P104,"OK")&lt;=0,"",J104/(G104-J104-SUMIFS(C$8:C104,A$8:A104,"&gt;"&amp;(A104-7),P$8:P104,"OK"))))</f>
        <v/>
      </c>
      <c r="L104" s="28" t="str">
        <f aca="false">IF(OR(P104&lt;&gt;"OK",K104="",N('Example Rules'!$B$8)=0),"",IF(K104&lt;=-'Example Rules'!$B$8,"STOP","OK"))</f>
        <v/>
      </c>
      <c r="M104" s="26" t="str">
        <f aca="false">IF(P104&lt;&gt;"OK","",MAX(IF(COUNT(M$8:M103)=0,N('Example Rules'!$B$5),INDEX(M$8:M103,MATCH(9.99E+307,M$8:M103)))+N(C104),G104))</f>
        <v/>
      </c>
      <c r="N104" s="27" t="str">
        <f aca="false">IF(P104&lt;&gt;"OK","",IF(N(M104)&lt;=0,"",MAX(0,1-G104/M104)))</f>
        <v/>
      </c>
      <c r="O104" s="33" t="str">
        <f aca="false">IF(P104&lt;&gt;"OK","",IF(OR(N('Example Rules'!$B$11)=0,N(N104)&lt;'Example Rules'!$B$11),1,IF(OR('Example Rules'!$B$12="",N('Example Rules'!$B$12)&lt;0,N('Example Rules'!$B$12)&gt;1),1,'Example Rules'!$B$12)))</f>
        <v/>
      </c>
      <c r="P104" s="28" t="str">
        <f aca="false">IF(COUNTA(A104:E104)=0,"",IF(NOT(ISNUMBER(A104)),"Add a date",IF(NOT(ISNUMBER(B104)),"Add P/L (0 if flat)",IF(AND(C104&lt;&gt;"",NOT(ISNUMBER(C104))),"Deposit must be a number",IF(N('Example Rules'!$B$5)&lt;=0,"Set account size on Rules",IF(A104&lt;=MAX(A$8:A103),"Date must be after the rows above","OK"))))))</f>
        <v/>
      </c>
      <c r="Q104" s="28" t="str">
        <f aca="false">IF(P104&lt;&gt;"OK","",COUNTIF(P$8:P104,"OK"))</f>
        <v/>
      </c>
    </row>
    <row r="105" customFormat="false" ht="15" hidden="false" customHeight="false" outlineLevel="0" collapsed="false">
      <c r="A105" s="29"/>
      <c r="B105" s="32"/>
      <c r="C105" s="32"/>
      <c r="D105" s="15"/>
      <c r="E105" s="15"/>
      <c r="F105" s="26" t="str">
        <f aca="false">IF(P105&lt;&gt;"OK","",IF(COUNT(G$8:G104)=0,N('Example Rules'!$B$5),INDEX(G$8:G104,MATCH(9.99E+307,G$8:G104))))</f>
        <v/>
      </c>
      <c r="G105" s="26" t="str">
        <f aca="false">IF(P105&lt;&gt;"OK","",F105+B105+N(C105))</f>
        <v/>
      </c>
      <c r="H105" s="27" t="str">
        <f aca="false">IF(OR(P105&lt;&gt;"OK",N(F105)&lt;=0),"",B105/F105)</f>
        <v/>
      </c>
      <c r="I105" s="28" t="str">
        <f aca="false">IF(OR(H105="",N('Example Rules'!$B$7)=0),"",IF(H105&lt;=-'Example Rules'!$B$7,"STOP","OK"))</f>
        <v/>
      </c>
      <c r="J105" s="26" t="str">
        <f aca="false">IF(P105&lt;&gt;"OK","",SUMIFS(B$8:B105,A$8:A105,"&gt;"&amp;(A105-7),P$8:P105,"OK"))</f>
        <v/>
      </c>
      <c r="K105" s="27" t="str">
        <f aca="false">IF(P105&lt;&gt;"OK","",IF(G105-J105-SUMIFS(C$8:C105,A$8:A105,"&gt;"&amp;(A105-7),P$8:P105,"OK")&lt;=0,"",J105/(G105-J105-SUMIFS(C$8:C105,A$8:A105,"&gt;"&amp;(A105-7),P$8:P105,"OK"))))</f>
        <v/>
      </c>
      <c r="L105" s="28" t="str">
        <f aca="false">IF(OR(P105&lt;&gt;"OK",K105="",N('Example Rules'!$B$8)=0),"",IF(K105&lt;=-'Example Rules'!$B$8,"STOP","OK"))</f>
        <v/>
      </c>
      <c r="M105" s="26" t="str">
        <f aca="false">IF(P105&lt;&gt;"OK","",MAX(IF(COUNT(M$8:M104)=0,N('Example Rules'!$B$5),INDEX(M$8:M104,MATCH(9.99E+307,M$8:M104)))+N(C105),G105))</f>
        <v/>
      </c>
      <c r="N105" s="27" t="str">
        <f aca="false">IF(P105&lt;&gt;"OK","",IF(N(M105)&lt;=0,"",MAX(0,1-G105/M105)))</f>
        <v/>
      </c>
      <c r="O105" s="33" t="str">
        <f aca="false">IF(P105&lt;&gt;"OK","",IF(OR(N('Example Rules'!$B$11)=0,N(N105)&lt;'Example Rules'!$B$11),1,IF(OR('Example Rules'!$B$12="",N('Example Rules'!$B$12)&lt;0,N('Example Rules'!$B$12)&gt;1),1,'Example Rules'!$B$12)))</f>
        <v/>
      </c>
      <c r="P105" s="28" t="str">
        <f aca="false">IF(COUNTA(A105:E105)=0,"",IF(NOT(ISNUMBER(A105)),"Add a date",IF(NOT(ISNUMBER(B105)),"Add P/L (0 if flat)",IF(AND(C105&lt;&gt;"",NOT(ISNUMBER(C105))),"Deposit must be a number",IF(N('Example Rules'!$B$5)&lt;=0,"Set account size on Rules",IF(A105&lt;=MAX(A$8:A104),"Date must be after the rows above","OK"))))))</f>
        <v/>
      </c>
      <c r="Q105" s="28" t="str">
        <f aca="false">IF(P105&lt;&gt;"OK","",COUNTIF(P$8:P105,"OK"))</f>
        <v/>
      </c>
    </row>
    <row r="106" customFormat="false" ht="15" hidden="false" customHeight="false" outlineLevel="0" collapsed="false">
      <c r="A106" s="29"/>
      <c r="B106" s="32"/>
      <c r="C106" s="32"/>
      <c r="D106" s="15"/>
      <c r="E106" s="15"/>
      <c r="F106" s="26" t="str">
        <f aca="false">IF(P106&lt;&gt;"OK","",IF(COUNT(G$8:G105)=0,N('Example Rules'!$B$5),INDEX(G$8:G105,MATCH(9.99E+307,G$8:G105))))</f>
        <v/>
      </c>
      <c r="G106" s="26" t="str">
        <f aca="false">IF(P106&lt;&gt;"OK","",F106+B106+N(C106))</f>
        <v/>
      </c>
      <c r="H106" s="27" t="str">
        <f aca="false">IF(OR(P106&lt;&gt;"OK",N(F106)&lt;=0),"",B106/F106)</f>
        <v/>
      </c>
      <c r="I106" s="28" t="str">
        <f aca="false">IF(OR(H106="",N('Example Rules'!$B$7)=0),"",IF(H106&lt;=-'Example Rules'!$B$7,"STOP","OK"))</f>
        <v/>
      </c>
      <c r="J106" s="26" t="str">
        <f aca="false">IF(P106&lt;&gt;"OK","",SUMIFS(B$8:B106,A$8:A106,"&gt;"&amp;(A106-7),P$8:P106,"OK"))</f>
        <v/>
      </c>
      <c r="K106" s="27" t="str">
        <f aca="false">IF(P106&lt;&gt;"OK","",IF(G106-J106-SUMIFS(C$8:C106,A$8:A106,"&gt;"&amp;(A106-7),P$8:P106,"OK")&lt;=0,"",J106/(G106-J106-SUMIFS(C$8:C106,A$8:A106,"&gt;"&amp;(A106-7),P$8:P106,"OK"))))</f>
        <v/>
      </c>
      <c r="L106" s="28" t="str">
        <f aca="false">IF(OR(P106&lt;&gt;"OK",K106="",N('Example Rules'!$B$8)=0),"",IF(K106&lt;=-'Example Rules'!$B$8,"STOP","OK"))</f>
        <v/>
      </c>
      <c r="M106" s="26" t="str">
        <f aca="false">IF(P106&lt;&gt;"OK","",MAX(IF(COUNT(M$8:M105)=0,N('Example Rules'!$B$5),INDEX(M$8:M105,MATCH(9.99E+307,M$8:M105)))+N(C106),G106))</f>
        <v/>
      </c>
      <c r="N106" s="27" t="str">
        <f aca="false">IF(P106&lt;&gt;"OK","",IF(N(M106)&lt;=0,"",MAX(0,1-G106/M106)))</f>
        <v/>
      </c>
      <c r="O106" s="33" t="str">
        <f aca="false">IF(P106&lt;&gt;"OK","",IF(OR(N('Example Rules'!$B$11)=0,N(N106)&lt;'Example Rules'!$B$11),1,IF(OR('Example Rules'!$B$12="",N('Example Rules'!$B$12)&lt;0,N('Example Rules'!$B$12)&gt;1),1,'Example Rules'!$B$12)))</f>
        <v/>
      </c>
      <c r="P106" s="28" t="str">
        <f aca="false">IF(COUNTA(A106:E106)=0,"",IF(NOT(ISNUMBER(A106)),"Add a date",IF(NOT(ISNUMBER(B106)),"Add P/L (0 if flat)",IF(AND(C106&lt;&gt;"",NOT(ISNUMBER(C106))),"Deposit must be a number",IF(N('Example Rules'!$B$5)&lt;=0,"Set account size on Rules",IF(A106&lt;=MAX(A$8:A105),"Date must be after the rows above","OK"))))))</f>
        <v/>
      </c>
      <c r="Q106" s="28" t="str">
        <f aca="false">IF(P106&lt;&gt;"OK","",COUNTIF(P$8:P106,"OK"))</f>
        <v/>
      </c>
    </row>
    <row r="107" customFormat="false" ht="15" hidden="false" customHeight="false" outlineLevel="0" collapsed="false">
      <c r="A107" s="29"/>
      <c r="B107" s="32"/>
      <c r="C107" s="32"/>
      <c r="D107" s="15"/>
      <c r="E107" s="15"/>
      <c r="F107" s="26" t="str">
        <f aca="false">IF(P107&lt;&gt;"OK","",IF(COUNT(G$8:G106)=0,N('Example Rules'!$B$5),INDEX(G$8:G106,MATCH(9.99E+307,G$8:G106))))</f>
        <v/>
      </c>
      <c r="G107" s="26" t="str">
        <f aca="false">IF(P107&lt;&gt;"OK","",F107+B107+N(C107))</f>
        <v/>
      </c>
      <c r="H107" s="27" t="str">
        <f aca="false">IF(OR(P107&lt;&gt;"OK",N(F107)&lt;=0),"",B107/F107)</f>
        <v/>
      </c>
      <c r="I107" s="28" t="str">
        <f aca="false">IF(OR(H107="",N('Example Rules'!$B$7)=0),"",IF(H107&lt;=-'Example Rules'!$B$7,"STOP","OK"))</f>
        <v/>
      </c>
      <c r="J107" s="26" t="str">
        <f aca="false">IF(P107&lt;&gt;"OK","",SUMIFS(B$8:B107,A$8:A107,"&gt;"&amp;(A107-7),P$8:P107,"OK"))</f>
        <v/>
      </c>
      <c r="K107" s="27" t="str">
        <f aca="false">IF(P107&lt;&gt;"OK","",IF(G107-J107-SUMIFS(C$8:C107,A$8:A107,"&gt;"&amp;(A107-7),P$8:P107,"OK")&lt;=0,"",J107/(G107-J107-SUMIFS(C$8:C107,A$8:A107,"&gt;"&amp;(A107-7),P$8:P107,"OK"))))</f>
        <v/>
      </c>
      <c r="L107" s="28" t="str">
        <f aca="false">IF(OR(P107&lt;&gt;"OK",K107="",N('Example Rules'!$B$8)=0),"",IF(K107&lt;=-'Example Rules'!$B$8,"STOP","OK"))</f>
        <v/>
      </c>
      <c r="M107" s="26" t="str">
        <f aca="false">IF(P107&lt;&gt;"OK","",MAX(IF(COUNT(M$8:M106)=0,N('Example Rules'!$B$5),INDEX(M$8:M106,MATCH(9.99E+307,M$8:M106)))+N(C107),G107))</f>
        <v/>
      </c>
      <c r="N107" s="27" t="str">
        <f aca="false">IF(P107&lt;&gt;"OK","",IF(N(M107)&lt;=0,"",MAX(0,1-G107/M107)))</f>
        <v/>
      </c>
      <c r="O107" s="33" t="str">
        <f aca="false">IF(P107&lt;&gt;"OK","",IF(OR(N('Example Rules'!$B$11)=0,N(N107)&lt;'Example Rules'!$B$11),1,IF(OR('Example Rules'!$B$12="",N('Example Rules'!$B$12)&lt;0,N('Example Rules'!$B$12)&gt;1),1,'Example Rules'!$B$12)))</f>
        <v/>
      </c>
      <c r="P107" s="28" t="str">
        <f aca="false">IF(COUNTA(A107:E107)=0,"",IF(NOT(ISNUMBER(A107)),"Add a date",IF(NOT(ISNUMBER(B107)),"Add P/L (0 if flat)",IF(AND(C107&lt;&gt;"",NOT(ISNUMBER(C107))),"Deposit must be a number",IF(N('Example Rules'!$B$5)&lt;=0,"Set account size on Rules",IF(A107&lt;=MAX(A$8:A106),"Date must be after the rows above","OK"))))))</f>
        <v/>
      </c>
      <c r="Q107" s="28" t="str">
        <f aca="false">IF(P107&lt;&gt;"OK","",COUNTIF(P$8:P107,"OK"))</f>
        <v/>
      </c>
    </row>
    <row r="108" customFormat="false" ht="15" hidden="false" customHeight="false" outlineLevel="0" collapsed="false">
      <c r="A108" s="29"/>
      <c r="B108" s="32"/>
      <c r="C108" s="32"/>
      <c r="D108" s="15"/>
      <c r="E108" s="15"/>
      <c r="F108" s="26" t="str">
        <f aca="false">IF(P108&lt;&gt;"OK","",IF(COUNT(G$8:G107)=0,N('Example Rules'!$B$5),INDEX(G$8:G107,MATCH(9.99E+307,G$8:G107))))</f>
        <v/>
      </c>
      <c r="G108" s="26" t="str">
        <f aca="false">IF(P108&lt;&gt;"OK","",F108+B108+N(C108))</f>
        <v/>
      </c>
      <c r="H108" s="27" t="str">
        <f aca="false">IF(OR(P108&lt;&gt;"OK",N(F108)&lt;=0),"",B108/F108)</f>
        <v/>
      </c>
      <c r="I108" s="28" t="str">
        <f aca="false">IF(OR(H108="",N('Example Rules'!$B$7)=0),"",IF(H108&lt;=-'Example Rules'!$B$7,"STOP","OK"))</f>
        <v/>
      </c>
      <c r="J108" s="26" t="str">
        <f aca="false">IF(P108&lt;&gt;"OK","",SUMIFS(B$8:B108,A$8:A108,"&gt;"&amp;(A108-7),P$8:P108,"OK"))</f>
        <v/>
      </c>
      <c r="K108" s="27" t="str">
        <f aca="false">IF(P108&lt;&gt;"OK","",IF(G108-J108-SUMIFS(C$8:C108,A$8:A108,"&gt;"&amp;(A108-7),P$8:P108,"OK")&lt;=0,"",J108/(G108-J108-SUMIFS(C$8:C108,A$8:A108,"&gt;"&amp;(A108-7),P$8:P108,"OK"))))</f>
        <v/>
      </c>
      <c r="L108" s="28" t="str">
        <f aca="false">IF(OR(P108&lt;&gt;"OK",K108="",N('Example Rules'!$B$8)=0),"",IF(K108&lt;=-'Example Rules'!$B$8,"STOP","OK"))</f>
        <v/>
      </c>
      <c r="M108" s="26" t="str">
        <f aca="false">IF(P108&lt;&gt;"OK","",MAX(IF(COUNT(M$8:M107)=0,N('Example Rules'!$B$5),INDEX(M$8:M107,MATCH(9.99E+307,M$8:M107)))+N(C108),G108))</f>
        <v/>
      </c>
      <c r="N108" s="27" t="str">
        <f aca="false">IF(P108&lt;&gt;"OK","",IF(N(M108)&lt;=0,"",MAX(0,1-G108/M108)))</f>
        <v/>
      </c>
      <c r="O108" s="33" t="str">
        <f aca="false">IF(P108&lt;&gt;"OK","",IF(OR(N('Example Rules'!$B$11)=0,N(N108)&lt;'Example Rules'!$B$11),1,IF(OR('Example Rules'!$B$12="",N('Example Rules'!$B$12)&lt;0,N('Example Rules'!$B$12)&gt;1),1,'Example Rules'!$B$12)))</f>
        <v/>
      </c>
      <c r="P108" s="28" t="str">
        <f aca="false">IF(COUNTA(A108:E108)=0,"",IF(NOT(ISNUMBER(A108)),"Add a date",IF(NOT(ISNUMBER(B108)),"Add P/L (0 if flat)",IF(AND(C108&lt;&gt;"",NOT(ISNUMBER(C108))),"Deposit must be a number",IF(N('Example Rules'!$B$5)&lt;=0,"Set account size on Rules",IF(A108&lt;=MAX(A$8:A107),"Date must be after the rows above","OK"))))))</f>
        <v/>
      </c>
      <c r="Q108" s="28" t="str">
        <f aca="false">IF(P108&lt;&gt;"OK","",COUNTIF(P$8:P108,"OK"))</f>
        <v/>
      </c>
    </row>
    <row r="109" customFormat="false" ht="15" hidden="false" customHeight="false" outlineLevel="0" collapsed="false">
      <c r="A109" s="29"/>
      <c r="B109" s="32"/>
      <c r="C109" s="32"/>
      <c r="D109" s="15"/>
      <c r="E109" s="15"/>
      <c r="F109" s="26" t="str">
        <f aca="false">IF(P109&lt;&gt;"OK","",IF(COUNT(G$8:G108)=0,N('Example Rules'!$B$5),INDEX(G$8:G108,MATCH(9.99E+307,G$8:G108))))</f>
        <v/>
      </c>
      <c r="G109" s="26" t="str">
        <f aca="false">IF(P109&lt;&gt;"OK","",F109+B109+N(C109))</f>
        <v/>
      </c>
      <c r="H109" s="27" t="str">
        <f aca="false">IF(OR(P109&lt;&gt;"OK",N(F109)&lt;=0),"",B109/F109)</f>
        <v/>
      </c>
      <c r="I109" s="28" t="str">
        <f aca="false">IF(OR(H109="",N('Example Rules'!$B$7)=0),"",IF(H109&lt;=-'Example Rules'!$B$7,"STOP","OK"))</f>
        <v/>
      </c>
      <c r="J109" s="26" t="str">
        <f aca="false">IF(P109&lt;&gt;"OK","",SUMIFS(B$8:B109,A$8:A109,"&gt;"&amp;(A109-7),P$8:P109,"OK"))</f>
        <v/>
      </c>
      <c r="K109" s="27" t="str">
        <f aca="false">IF(P109&lt;&gt;"OK","",IF(G109-J109-SUMIFS(C$8:C109,A$8:A109,"&gt;"&amp;(A109-7),P$8:P109,"OK")&lt;=0,"",J109/(G109-J109-SUMIFS(C$8:C109,A$8:A109,"&gt;"&amp;(A109-7),P$8:P109,"OK"))))</f>
        <v/>
      </c>
      <c r="L109" s="28" t="str">
        <f aca="false">IF(OR(P109&lt;&gt;"OK",K109="",N('Example Rules'!$B$8)=0),"",IF(K109&lt;=-'Example Rules'!$B$8,"STOP","OK"))</f>
        <v/>
      </c>
      <c r="M109" s="26" t="str">
        <f aca="false">IF(P109&lt;&gt;"OK","",MAX(IF(COUNT(M$8:M108)=0,N('Example Rules'!$B$5),INDEX(M$8:M108,MATCH(9.99E+307,M$8:M108)))+N(C109),G109))</f>
        <v/>
      </c>
      <c r="N109" s="27" t="str">
        <f aca="false">IF(P109&lt;&gt;"OK","",IF(N(M109)&lt;=0,"",MAX(0,1-G109/M109)))</f>
        <v/>
      </c>
      <c r="O109" s="33" t="str">
        <f aca="false">IF(P109&lt;&gt;"OK","",IF(OR(N('Example Rules'!$B$11)=0,N(N109)&lt;'Example Rules'!$B$11),1,IF(OR('Example Rules'!$B$12="",N('Example Rules'!$B$12)&lt;0,N('Example Rules'!$B$12)&gt;1),1,'Example Rules'!$B$12)))</f>
        <v/>
      </c>
      <c r="P109" s="28" t="str">
        <f aca="false">IF(COUNTA(A109:E109)=0,"",IF(NOT(ISNUMBER(A109)),"Add a date",IF(NOT(ISNUMBER(B109)),"Add P/L (0 if flat)",IF(AND(C109&lt;&gt;"",NOT(ISNUMBER(C109))),"Deposit must be a number",IF(N('Example Rules'!$B$5)&lt;=0,"Set account size on Rules",IF(A109&lt;=MAX(A$8:A108),"Date must be after the rows above","OK"))))))</f>
        <v/>
      </c>
      <c r="Q109" s="28" t="str">
        <f aca="false">IF(P109&lt;&gt;"OK","",COUNTIF(P$8:P109,"OK"))</f>
        <v/>
      </c>
    </row>
    <row r="110" customFormat="false" ht="15" hidden="false" customHeight="false" outlineLevel="0" collapsed="false">
      <c r="A110" s="29"/>
      <c r="B110" s="32"/>
      <c r="C110" s="32"/>
      <c r="D110" s="15"/>
      <c r="E110" s="15"/>
      <c r="F110" s="26" t="str">
        <f aca="false">IF(P110&lt;&gt;"OK","",IF(COUNT(G$8:G109)=0,N('Example Rules'!$B$5),INDEX(G$8:G109,MATCH(9.99E+307,G$8:G109))))</f>
        <v/>
      </c>
      <c r="G110" s="26" t="str">
        <f aca="false">IF(P110&lt;&gt;"OK","",F110+B110+N(C110))</f>
        <v/>
      </c>
      <c r="H110" s="27" t="str">
        <f aca="false">IF(OR(P110&lt;&gt;"OK",N(F110)&lt;=0),"",B110/F110)</f>
        <v/>
      </c>
      <c r="I110" s="28" t="str">
        <f aca="false">IF(OR(H110="",N('Example Rules'!$B$7)=0),"",IF(H110&lt;=-'Example Rules'!$B$7,"STOP","OK"))</f>
        <v/>
      </c>
      <c r="J110" s="26" t="str">
        <f aca="false">IF(P110&lt;&gt;"OK","",SUMIFS(B$8:B110,A$8:A110,"&gt;"&amp;(A110-7),P$8:P110,"OK"))</f>
        <v/>
      </c>
      <c r="K110" s="27" t="str">
        <f aca="false">IF(P110&lt;&gt;"OK","",IF(G110-J110-SUMIFS(C$8:C110,A$8:A110,"&gt;"&amp;(A110-7),P$8:P110,"OK")&lt;=0,"",J110/(G110-J110-SUMIFS(C$8:C110,A$8:A110,"&gt;"&amp;(A110-7),P$8:P110,"OK"))))</f>
        <v/>
      </c>
      <c r="L110" s="28" t="str">
        <f aca="false">IF(OR(P110&lt;&gt;"OK",K110="",N('Example Rules'!$B$8)=0),"",IF(K110&lt;=-'Example Rules'!$B$8,"STOP","OK"))</f>
        <v/>
      </c>
      <c r="M110" s="26" t="str">
        <f aca="false">IF(P110&lt;&gt;"OK","",MAX(IF(COUNT(M$8:M109)=0,N('Example Rules'!$B$5),INDEX(M$8:M109,MATCH(9.99E+307,M$8:M109)))+N(C110),G110))</f>
        <v/>
      </c>
      <c r="N110" s="27" t="str">
        <f aca="false">IF(P110&lt;&gt;"OK","",IF(N(M110)&lt;=0,"",MAX(0,1-G110/M110)))</f>
        <v/>
      </c>
      <c r="O110" s="33" t="str">
        <f aca="false">IF(P110&lt;&gt;"OK","",IF(OR(N('Example Rules'!$B$11)=0,N(N110)&lt;'Example Rules'!$B$11),1,IF(OR('Example Rules'!$B$12="",N('Example Rules'!$B$12)&lt;0,N('Example Rules'!$B$12)&gt;1),1,'Example Rules'!$B$12)))</f>
        <v/>
      </c>
      <c r="P110" s="28" t="str">
        <f aca="false">IF(COUNTA(A110:E110)=0,"",IF(NOT(ISNUMBER(A110)),"Add a date",IF(NOT(ISNUMBER(B110)),"Add P/L (0 if flat)",IF(AND(C110&lt;&gt;"",NOT(ISNUMBER(C110))),"Deposit must be a number",IF(N('Example Rules'!$B$5)&lt;=0,"Set account size on Rules",IF(A110&lt;=MAX(A$8:A109),"Date must be after the rows above","OK"))))))</f>
        <v/>
      </c>
      <c r="Q110" s="28" t="str">
        <f aca="false">IF(P110&lt;&gt;"OK","",COUNTIF(P$8:P110,"OK"))</f>
        <v/>
      </c>
    </row>
    <row r="111" customFormat="false" ht="15" hidden="false" customHeight="false" outlineLevel="0" collapsed="false">
      <c r="A111" s="29"/>
      <c r="B111" s="32"/>
      <c r="C111" s="32"/>
      <c r="D111" s="15"/>
      <c r="E111" s="15"/>
      <c r="F111" s="26" t="str">
        <f aca="false">IF(P111&lt;&gt;"OK","",IF(COUNT(G$8:G110)=0,N('Example Rules'!$B$5),INDEX(G$8:G110,MATCH(9.99E+307,G$8:G110))))</f>
        <v/>
      </c>
      <c r="G111" s="26" t="str">
        <f aca="false">IF(P111&lt;&gt;"OK","",F111+B111+N(C111))</f>
        <v/>
      </c>
      <c r="H111" s="27" t="str">
        <f aca="false">IF(OR(P111&lt;&gt;"OK",N(F111)&lt;=0),"",B111/F111)</f>
        <v/>
      </c>
      <c r="I111" s="28" t="str">
        <f aca="false">IF(OR(H111="",N('Example Rules'!$B$7)=0),"",IF(H111&lt;=-'Example Rules'!$B$7,"STOP","OK"))</f>
        <v/>
      </c>
      <c r="J111" s="26" t="str">
        <f aca="false">IF(P111&lt;&gt;"OK","",SUMIFS(B$8:B111,A$8:A111,"&gt;"&amp;(A111-7),P$8:P111,"OK"))</f>
        <v/>
      </c>
      <c r="K111" s="27" t="str">
        <f aca="false">IF(P111&lt;&gt;"OK","",IF(G111-J111-SUMIFS(C$8:C111,A$8:A111,"&gt;"&amp;(A111-7),P$8:P111,"OK")&lt;=0,"",J111/(G111-J111-SUMIFS(C$8:C111,A$8:A111,"&gt;"&amp;(A111-7),P$8:P111,"OK"))))</f>
        <v/>
      </c>
      <c r="L111" s="28" t="str">
        <f aca="false">IF(OR(P111&lt;&gt;"OK",K111="",N('Example Rules'!$B$8)=0),"",IF(K111&lt;=-'Example Rules'!$B$8,"STOP","OK"))</f>
        <v/>
      </c>
      <c r="M111" s="26" t="str">
        <f aca="false">IF(P111&lt;&gt;"OK","",MAX(IF(COUNT(M$8:M110)=0,N('Example Rules'!$B$5),INDEX(M$8:M110,MATCH(9.99E+307,M$8:M110)))+N(C111),G111))</f>
        <v/>
      </c>
      <c r="N111" s="27" t="str">
        <f aca="false">IF(P111&lt;&gt;"OK","",IF(N(M111)&lt;=0,"",MAX(0,1-G111/M111)))</f>
        <v/>
      </c>
      <c r="O111" s="33" t="str">
        <f aca="false">IF(P111&lt;&gt;"OK","",IF(OR(N('Example Rules'!$B$11)=0,N(N111)&lt;'Example Rules'!$B$11),1,IF(OR('Example Rules'!$B$12="",N('Example Rules'!$B$12)&lt;0,N('Example Rules'!$B$12)&gt;1),1,'Example Rules'!$B$12)))</f>
        <v/>
      </c>
      <c r="P111" s="28" t="str">
        <f aca="false">IF(COUNTA(A111:E111)=0,"",IF(NOT(ISNUMBER(A111)),"Add a date",IF(NOT(ISNUMBER(B111)),"Add P/L (0 if flat)",IF(AND(C111&lt;&gt;"",NOT(ISNUMBER(C111))),"Deposit must be a number",IF(N('Example Rules'!$B$5)&lt;=0,"Set account size on Rules",IF(A111&lt;=MAX(A$8:A110),"Date must be after the rows above","OK"))))))</f>
        <v/>
      </c>
      <c r="Q111" s="28" t="str">
        <f aca="false">IF(P111&lt;&gt;"OK","",COUNTIF(P$8:P111,"OK"))</f>
        <v/>
      </c>
    </row>
    <row r="112" customFormat="false" ht="15" hidden="false" customHeight="false" outlineLevel="0" collapsed="false">
      <c r="A112" s="29"/>
      <c r="B112" s="32"/>
      <c r="C112" s="32"/>
      <c r="D112" s="15"/>
      <c r="E112" s="15"/>
      <c r="F112" s="26" t="str">
        <f aca="false">IF(P112&lt;&gt;"OK","",IF(COUNT(G$8:G111)=0,N('Example Rules'!$B$5),INDEX(G$8:G111,MATCH(9.99E+307,G$8:G111))))</f>
        <v/>
      </c>
      <c r="G112" s="26" t="str">
        <f aca="false">IF(P112&lt;&gt;"OK","",F112+B112+N(C112))</f>
        <v/>
      </c>
      <c r="H112" s="27" t="str">
        <f aca="false">IF(OR(P112&lt;&gt;"OK",N(F112)&lt;=0),"",B112/F112)</f>
        <v/>
      </c>
      <c r="I112" s="28" t="str">
        <f aca="false">IF(OR(H112="",N('Example Rules'!$B$7)=0),"",IF(H112&lt;=-'Example Rules'!$B$7,"STOP","OK"))</f>
        <v/>
      </c>
      <c r="J112" s="26" t="str">
        <f aca="false">IF(P112&lt;&gt;"OK","",SUMIFS(B$8:B112,A$8:A112,"&gt;"&amp;(A112-7),P$8:P112,"OK"))</f>
        <v/>
      </c>
      <c r="K112" s="27" t="str">
        <f aca="false">IF(P112&lt;&gt;"OK","",IF(G112-J112-SUMIFS(C$8:C112,A$8:A112,"&gt;"&amp;(A112-7),P$8:P112,"OK")&lt;=0,"",J112/(G112-J112-SUMIFS(C$8:C112,A$8:A112,"&gt;"&amp;(A112-7),P$8:P112,"OK"))))</f>
        <v/>
      </c>
      <c r="L112" s="28" t="str">
        <f aca="false">IF(OR(P112&lt;&gt;"OK",K112="",N('Example Rules'!$B$8)=0),"",IF(K112&lt;=-'Example Rules'!$B$8,"STOP","OK"))</f>
        <v/>
      </c>
      <c r="M112" s="26" t="str">
        <f aca="false">IF(P112&lt;&gt;"OK","",MAX(IF(COUNT(M$8:M111)=0,N('Example Rules'!$B$5),INDEX(M$8:M111,MATCH(9.99E+307,M$8:M111)))+N(C112),G112))</f>
        <v/>
      </c>
      <c r="N112" s="27" t="str">
        <f aca="false">IF(P112&lt;&gt;"OK","",IF(N(M112)&lt;=0,"",MAX(0,1-G112/M112)))</f>
        <v/>
      </c>
      <c r="O112" s="33" t="str">
        <f aca="false">IF(P112&lt;&gt;"OK","",IF(OR(N('Example Rules'!$B$11)=0,N(N112)&lt;'Example Rules'!$B$11),1,IF(OR('Example Rules'!$B$12="",N('Example Rules'!$B$12)&lt;0,N('Example Rules'!$B$12)&gt;1),1,'Example Rules'!$B$12)))</f>
        <v/>
      </c>
      <c r="P112" s="28" t="str">
        <f aca="false">IF(COUNTA(A112:E112)=0,"",IF(NOT(ISNUMBER(A112)),"Add a date",IF(NOT(ISNUMBER(B112)),"Add P/L (0 if flat)",IF(AND(C112&lt;&gt;"",NOT(ISNUMBER(C112))),"Deposit must be a number",IF(N('Example Rules'!$B$5)&lt;=0,"Set account size on Rules",IF(A112&lt;=MAX(A$8:A111),"Date must be after the rows above","OK"))))))</f>
        <v/>
      </c>
      <c r="Q112" s="28" t="str">
        <f aca="false">IF(P112&lt;&gt;"OK","",COUNTIF(P$8:P112,"OK"))</f>
        <v/>
      </c>
    </row>
    <row r="113" customFormat="false" ht="15" hidden="false" customHeight="false" outlineLevel="0" collapsed="false">
      <c r="A113" s="29"/>
      <c r="B113" s="32"/>
      <c r="C113" s="32"/>
      <c r="D113" s="15"/>
      <c r="E113" s="15"/>
      <c r="F113" s="26" t="str">
        <f aca="false">IF(P113&lt;&gt;"OK","",IF(COUNT(G$8:G112)=0,N('Example Rules'!$B$5),INDEX(G$8:G112,MATCH(9.99E+307,G$8:G112))))</f>
        <v/>
      </c>
      <c r="G113" s="26" t="str">
        <f aca="false">IF(P113&lt;&gt;"OK","",F113+B113+N(C113))</f>
        <v/>
      </c>
      <c r="H113" s="27" t="str">
        <f aca="false">IF(OR(P113&lt;&gt;"OK",N(F113)&lt;=0),"",B113/F113)</f>
        <v/>
      </c>
      <c r="I113" s="28" t="str">
        <f aca="false">IF(OR(H113="",N('Example Rules'!$B$7)=0),"",IF(H113&lt;=-'Example Rules'!$B$7,"STOP","OK"))</f>
        <v/>
      </c>
      <c r="J113" s="26" t="str">
        <f aca="false">IF(P113&lt;&gt;"OK","",SUMIFS(B$8:B113,A$8:A113,"&gt;"&amp;(A113-7),P$8:P113,"OK"))</f>
        <v/>
      </c>
      <c r="K113" s="27" t="str">
        <f aca="false">IF(P113&lt;&gt;"OK","",IF(G113-J113-SUMIFS(C$8:C113,A$8:A113,"&gt;"&amp;(A113-7),P$8:P113,"OK")&lt;=0,"",J113/(G113-J113-SUMIFS(C$8:C113,A$8:A113,"&gt;"&amp;(A113-7),P$8:P113,"OK"))))</f>
        <v/>
      </c>
      <c r="L113" s="28" t="str">
        <f aca="false">IF(OR(P113&lt;&gt;"OK",K113="",N('Example Rules'!$B$8)=0),"",IF(K113&lt;=-'Example Rules'!$B$8,"STOP","OK"))</f>
        <v/>
      </c>
      <c r="M113" s="26" t="str">
        <f aca="false">IF(P113&lt;&gt;"OK","",MAX(IF(COUNT(M$8:M112)=0,N('Example Rules'!$B$5),INDEX(M$8:M112,MATCH(9.99E+307,M$8:M112)))+N(C113),G113))</f>
        <v/>
      </c>
      <c r="N113" s="27" t="str">
        <f aca="false">IF(P113&lt;&gt;"OK","",IF(N(M113)&lt;=0,"",MAX(0,1-G113/M113)))</f>
        <v/>
      </c>
      <c r="O113" s="33" t="str">
        <f aca="false">IF(P113&lt;&gt;"OK","",IF(OR(N('Example Rules'!$B$11)=0,N(N113)&lt;'Example Rules'!$B$11),1,IF(OR('Example Rules'!$B$12="",N('Example Rules'!$B$12)&lt;0,N('Example Rules'!$B$12)&gt;1),1,'Example Rules'!$B$12)))</f>
        <v/>
      </c>
      <c r="P113" s="28" t="str">
        <f aca="false">IF(COUNTA(A113:E113)=0,"",IF(NOT(ISNUMBER(A113)),"Add a date",IF(NOT(ISNUMBER(B113)),"Add P/L (0 if flat)",IF(AND(C113&lt;&gt;"",NOT(ISNUMBER(C113))),"Deposit must be a number",IF(N('Example Rules'!$B$5)&lt;=0,"Set account size on Rules",IF(A113&lt;=MAX(A$8:A112),"Date must be after the rows above","OK"))))))</f>
        <v/>
      </c>
      <c r="Q113" s="28" t="str">
        <f aca="false">IF(P113&lt;&gt;"OK","",COUNTIF(P$8:P113,"OK"))</f>
        <v/>
      </c>
    </row>
    <row r="114" customFormat="false" ht="15" hidden="false" customHeight="false" outlineLevel="0" collapsed="false">
      <c r="A114" s="29"/>
      <c r="B114" s="32"/>
      <c r="C114" s="32"/>
      <c r="D114" s="15"/>
      <c r="E114" s="15"/>
      <c r="F114" s="26" t="str">
        <f aca="false">IF(P114&lt;&gt;"OK","",IF(COUNT(G$8:G113)=0,N('Example Rules'!$B$5),INDEX(G$8:G113,MATCH(9.99E+307,G$8:G113))))</f>
        <v/>
      </c>
      <c r="G114" s="26" t="str">
        <f aca="false">IF(P114&lt;&gt;"OK","",F114+B114+N(C114))</f>
        <v/>
      </c>
      <c r="H114" s="27" t="str">
        <f aca="false">IF(OR(P114&lt;&gt;"OK",N(F114)&lt;=0),"",B114/F114)</f>
        <v/>
      </c>
      <c r="I114" s="28" t="str">
        <f aca="false">IF(OR(H114="",N('Example Rules'!$B$7)=0),"",IF(H114&lt;=-'Example Rules'!$B$7,"STOP","OK"))</f>
        <v/>
      </c>
      <c r="J114" s="26" t="str">
        <f aca="false">IF(P114&lt;&gt;"OK","",SUMIFS(B$8:B114,A$8:A114,"&gt;"&amp;(A114-7),P$8:P114,"OK"))</f>
        <v/>
      </c>
      <c r="K114" s="27" t="str">
        <f aca="false">IF(P114&lt;&gt;"OK","",IF(G114-J114-SUMIFS(C$8:C114,A$8:A114,"&gt;"&amp;(A114-7),P$8:P114,"OK")&lt;=0,"",J114/(G114-J114-SUMIFS(C$8:C114,A$8:A114,"&gt;"&amp;(A114-7),P$8:P114,"OK"))))</f>
        <v/>
      </c>
      <c r="L114" s="28" t="str">
        <f aca="false">IF(OR(P114&lt;&gt;"OK",K114="",N('Example Rules'!$B$8)=0),"",IF(K114&lt;=-'Example Rules'!$B$8,"STOP","OK"))</f>
        <v/>
      </c>
      <c r="M114" s="26" t="str">
        <f aca="false">IF(P114&lt;&gt;"OK","",MAX(IF(COUNT(M$8:M113)=0,N('Example Rules'!$B$5),INDEX(M$8:M113,MATCH(9.99E+307,M$8:M113)))+N(C114),G114))</f>
        <v/>
      </c>
      <c r="N114" s="27" t="str">
        <f aca="false">IF(P114&lt;&gt;"OK","",IF(N(M114)&lt;=0,"",MAX(0,1-G114/M114)))</f>
        <v/>
      </c>
      <c r="O114" s="33" t="str">
        <f aca="false">IF(P114&lt;&gt;"OK","",IF(OR(N('Example Rules'!$B$11)=0,N(N114)&lt;'Example Rules'!$B$11),1,IF(OR('Example Rules'!$B$12="",N('Example Rules'!$B$12)&lt;0,N('Example Rules'!$B$12)&gt;1),1,'Example Rules'!$B$12)))</f>
        <v/>
      </c>
      <c r="P114" s="28" t="str">
        <f aca="false">IF(COUNTA(A114:E114)=0,"",IF(NOT(ISNUMBER(A114)),"Add a date",IF(NOT(ISNUMBER(B114)),"Add P/L (0 if flat)",IF(AND(C114&lt;&gt;"",NOT(ISNUMBER(C114))),"Deposit must be a number",IF(N('Example Rules'!$B$5)&lt;=0,"Set account size on Rules",IF(A114&lt;=MAX(A$8:A113),"Date must be after the rows above","OK"))))))</f>
        <v/>
      </c>
      <c r="Q114" s="28" t="str">
        <f aca="false">IF(P114&lt;&gt;"OK","",COUNTIF(P$8:P114,"OK"))</f>
        <v/>
      </c>
    </row>
    <row r="115" customFormat="false" ht="15" hidden="false" customHeight="false" outlineLevel="0" collapsed="false">
      <c r="A115" s="29"/>
      <c r="B115" s="32"/>
      <c r="C115" s="32"/>
      <c r="D115" s="15"/>
      <c r="E115" s="15"/>
      <c r="F115" s="26" t="str">
        <f aca="false">IF(P115&lt;&gt;"OK","",IF(COUNT(G$8:G114)=0,N('Example Rules'!$B$5),INDEX(G$8:G114,MATCH(9.99E+307,G$8:G114))))</f>
        <v/>
      </c>
      <c r="G115" s="26" t="str">
        <f aca="false">IF(P115&lt;&gt;"OK","",F115+B115+N(C115))</f>
        <v/>
      </c>
      <c r="H115" s="27" t="str">
        <f aca="false">IF(OR(P115&lt;&gt;"OK",N(F115)&lt;=0),"",B115/F115)</f>
        <v/>
      </c>
      <c r="I115" s="28" t="str">
        <f aca="false">IF(OR(H115="",N('Example Rules'!$B$7)=0),"",IF(H115&lt;=-'Example Rules'!$B$7,"STOP","OK"))</f>
        <v/>
      </c>
      <c r="J115" s="26" t="str">
        <f aca="false">IF(P115&lt;&gt;"OK","",SUMIFS(B$8:B115,A$8:A115,"&gt;"&amp;(A115-7),P$8:P115,"OK"))</f>
        <v/>
      </c>
      <c r="K115" s="27" t="str">
        <f aca="false">IF(P115&lt;&gt;"OK","",IF(G115-J115-SUMIFS(C$8:C115,A$8:A115,"&gt;"&amp;(A115-7),P$8:P115,"OK")&lt;=0,"",J115/(G115-J115-SUMIFS(C$8:C115,A$8:A115,"&gt;"&amp;(A115-7),P$8:P115,"OK"))))</f>
        <v/>
      </c>
      <c r="L115" s="28" t="str">
        <f aca="false">IF(OR(P115&lt;&gt;"OK",K115="",N('Example Rules'!$B$8)=0),"",IF(K115&lt;=-'Example Rules'!$B$8,"STOP","OK"))</f>
        <v/>
      </c>
      <c r="M115" s="26" t="str">
        <f aca="false">IF(P115&lt;&gt;"OK","",MAX(IF(COUNT(M$8:M114)=0,N('Example Rules'!$B$5),INDEX(M$8:M114,MATCH(9.99E+307,M$8:M114)))+N(C115),G115))</f>
        <v/>
      </c>
      <c r="N115" s="27" t="str">
        <f aca="false">IF(P115&lt;&gt;"OK","",IF(N(M115)&lt;=0,"",MAX(0,1-G115/M115)))</f>
        <v/>
      </c>
      <c r="O115" s="33" t="str">
        <f aca="false">IF(P115&lt;&gt;"OK","",IF(OR(N('Example Rules'!$B$11)=0,N(N115)&lt;'Example Rules'!$B$11),1,IF(OR('Example Rules'!$B$12="",N('Example Rules'!$B$12)&lt;0,N('Example Rules'!$B$12)&gt;1),1,'Example Rules'!$B$12)))</f>
        <v/>
      </c>
      <c r="P115" s="28" t="str">
        <f aca="false">IF(COUNTA(A115:E115)=0,"",IF(NOT(ISNUMBER(A115)),"Add a date",IF(NOT(ISNUMBER(B115)),"Add P/L (0 if flat)",IF(AND(C115&lt;&gt;"",NOT(ISNUMBER(C115))),"Deposit must be a number",IF(N('Example Rules'!$B$5)&lt;=0,"Set account size on Rules",IF(A115&lt;=MAX(A$8:A114),"Date must be after the rows above","OK"))))))</f>
        <v/>
      </c>
      <c r="Q115" s="28" t="str">
        <f aca="false">IF(P115&lt;&gt;"OK","",COUNTIF(P$8:P115,"OK"))</f>
        <v/>
      </c>
    </row>
    <row r="116" customFormat="false" ht="15" hidden="false" customHeight="false" outlineLevel="0" collapsed="false">
      <c r="A116" s="29"/>
      <c r="B116" s="32"/>
      <c r="C116" s="32"/>
      <c r="D116" s="15"/>
      <c r="E116" s="15"/>
      <c r="F116" s="26" t="str">
        <f aca="false">IF(P116&lt;&gt;"OK","",IF(COUNT(G$8:G115)=0,N('Example Rules'!$B$5),INDEX(G$8:G115,MATCH(9.99E+307,G$8:G115))))</f>
        <v/>
      </c>
      <c r="G116" s="26" t="str">
        <f aca="false">IF(P116&lt;&gt;"OK","",F116+B116+N(C116))</f>
        <v/>
      </c>
      <c r="H116" s="27" t="str">
        <f aca="false">IF(OR(P116&lt;&gt;"OK",N(F116)&lt;=0),"",B116/F116)</f>
        <v/>
      </c>
      <c r="I116" s="28" t="str">
        <f aca="false">IF(OR(H116="",N('Example Rules'!$B$7)=0),"",IF(H116&lt;=-'Example Rules'!$B$7,"STOP","OK"))</f>
        <v/>
      </c>
      <c r="J116" s="26" t="str">
        <f aca="false">IF(P116&lt;&gt;"OK","",SUMIFS(B$8:B116,A$8:A116,"&gt;"&amp;(A116-7),P$8:P116,"OK"))</f>
        <v/>
      </c>
      <c r="K116" s="27" t="str">
        <f aca="false">IF(P116&lt;&gt;"OK","",IF(G116-J116-SUMIFS(C$8:C116,A$8:A116,"&gt;"&amp;(A116-7),P$8:P116,"OK")&lt;=0,"",J116/(G116-J116-SUMIFS(C$8:C116,A$8:A116,"&gt;"&amp;(A116-7),P$8:P116,"OK"))))</f>
        <v/>
      </c>
      <c r="L116" s="28" t="str">
        <f aca="false">IF(OR(P116&lt;&gt;"OK",K116="",N('Example Rules'!$B$8)=0),"",IF(K116&lt;=-'Example Rules'!$B$8,"STOP","OK"))</f>
        <v/>
      </c>
      <c r="M116" s="26" t="str">
        <f aca="false">IF(P116&lt;&gt;"OK","",MAX(IF(COUNT(M$8:M115)=0,N('Example Rules'!$B$5),INDEX(M$8:M115,MATCH(9.99E+307,M$8:M115)))+N(C116),G116))</f>
        <v/>
      </c>
      <c r="N116" s="27" t="str">
        <f aca="false">IF(P116&lt;&gt;"OK","",IF(N(M116)&lt;=0,"",MAX(0,1-G116/M116)))</f>
        <v/>
      </c>
      <c r="O116" s="33" t="str">
        <f aca="false">IF(P116&lt;&gt;"OK","",IF(OR(N('Example Rules'!$B$11)=0,N(N116)&lt;'Example Rules'!$B$11),1,IF(OR('Example Rules'!$B$12="",N('Example Rules'!$B$12)&lt;0,N('Example Rules'!$B$12)&gt;1),1,'Example Rules'!$B$12)))</f>
        <v/>
      </c>
      <c r="P116" s="28" t="str">
        <f aca="false">IF(COUNTA(A116:E116)=0,"",IF(NOT(ISNUMBER(A116)),"Add a date",IF(NOT(ISNUMBER(B116)),"Add P/L (0 if flat)",IF(AND(C116&lt;&gt;"",NOT(ISNUMBER(C116))),"Deposit must be a number",IF(N('Example Rules'!$B$5)&lt;=0,"Set account size on Rules",IF(A116&lt;=MAX(A$8:A115),"Date must be after the rows above","OK"))))))</f>
        <v/>
      </c>
      <c r="Q116" s="28" t="str">
        <f aca="false">IF(P116&lt;&gt;"OK","",COUNTIF(P$8:P116,"OK"))</f>
        <v/>
      </c>
    </row>
    <row r="117" customFormat="false" ht="15" hidden="false" customHeight="false" outlineLevel="0" collapsed="false">
      <c r="A117" s="29"/>
      <c r="B117" s="32"/>
      <c r="C117" s="32"/>
      <c r="D117" s="15"/>
      <c r="E117" s="15"/>
      <c r="F117" s="26" t="str">
        <f aca="false">IF(P117&lt;&gt;"OK","",IF(COUNT(G$8:G116)=0,N('Example Rules'!$B$5),INDEX(G$8:G116,MATCH(9.99E+307,G$8:G116))))</f>
        <v/>
      </c>
      <c r="G117" s="26" t="str">
        <f aca="false">IF(P117&lt;&gt;"OK","",F117+B117+N(C117))</f>
        <v/>
      </c>
      <c r="H117" s="27" t="str">
        <f aca="false">IF(OR(P117&lt;&gt;"OK",N(F117)&lt;=0),"",B117/F117)</f>
        <v/>
      </c>
      <c r="I117" s="28" t="str">
        <f aca="false">IF(OR(H117="",N('Example Rules'!$B$7)=0),"",IF(H117&lt;=-'Example Rules'!$B$7,"STOP","OK"))</f>
        <v/>
      </c>
      <c r="J117" s="26" t="str">
        <f aca="false">IF(P117&lt;&gt;"OK","",SUMIFS(B$8:B117,A$8:A117,"&gt;"&amp;(A117-7),P$8:P117,"OK"))</f>
        <v/>
      </c>
      <c r="K117" s="27" t="str">
        <f aca="false">IF(P117&lt;&gt;"OK","",IF(G117-J117-SUMIFS(C$8:C117,A$8:A117,"&gt;"&amp;(A117-7),P$8:P117,"OK")&lt;=0,"",J117/(G117-J117-SUMIFS(C$8:C117,A$8:A117,"&gt;"&amp;(A117-7),P$8:P117,"OK"))))</f>
        <v/>
      </c>
      <c r="L117" s="28" t="str">
        <f aca="false">IF(OR(P117&lt;&gt;"OK",K117="",N('Example Rules'!$B$8)=0),"",IF(K117&lt;=-'Example Rules'!$B$8,"STOP","OK"))</f>
        <v/>
      </c>
      <c r="M117" s="26" t="str">
        <f aca="false">IF(P117&lt;&gt;"OK","",MAX(IF(COUNT(M$8:M116)=0,N('Example Rules'!$B$5),INDEX(M$8:M116,MATCH(9.99E+307,M$8:M116)))+N(C117),G117))</f>
        <v/>
      </c>
      <c r="N117" s="27" t="str">
        <f aca="false">IF(P117&lt;&gt;"OK","",IF(N(M117)&lt;=0,"",MAX(0,1-G117/M117)))</f>
        <v/>
      </c>
      <c r="O117" s="33" t="str">
        <f aca="false">IF(P117&lt;&gt;"OK","",IF(OR(N('Example Rules'!$B$11)=0,N(N117)&lt;'Example Rules'!$B$11),1,IF(OR('Example Rules'!$B$12="",N('Example Rules'!$B$12)&lt;0,N('Example Rules'!$B$12)&gt;1),1,'Example Rules'!$B$12)))</f>
        <v/>
      </c>
      <c r="P117" s="28" t="str">
        <f aca="false">IF(COUNTA(A117:E117)=0,"",IF(NOT(ISNUMBER(A117)),"Add a date",IF(NOT(ISNUMBER(B117)),"Add P/L (0 if flat)",IF(AND(C117&lt;&gt;"",NOT(ISNUMBER(C117))),"Deposit must be a number",IF(N('Example Rules'!$B$5)&lt;=0,"Set account size on Rules",IF(A117&lt;=MAX(A$8:A116),"Date must be after the rows above","OK"))))))</f>
        <v/>
      </c>
      <c r="Q117" s="28" t="str">
        <f aca="false">IF(P117&lt;&gt;"OK","",COUNTIF(P$8:P117,"OK"))</f>
        <v/>
      </c>
    </row>
    <row r="118" customFormat="false" ht="15" hidden="false" customHeight="false" outlineLevel="0" collapsed="false">
      <c r="A118" s="29"/>
      <c r="B118" s="32"/>
      <c r="C118" s="32"/>
      <c r="D118" s="15"/>
      <c r="E118" s="15"/>
      <c r="F118" s="26" t="str">
        <f aca="false">IF(P118&lt;&gt;"OK","",IF(COUNT(G$8:G117)=0,N('Example Rules'!$B$5),INDEX(G$8:G117,MATCH(9.99E+307,G$8:G117))))</f>
        <v/>
      </c>
      <c r="G118" s="26" t="str">
        <f aca="false">IF(P118&lt;&gt;"OK","",F118+B118+N(C118))</f>
        <v/>
      </c>
      <c r="H118" s="27" t="str">
        <f aca="false">IF(OR(P118&lt;&gt;"OK",N(F118)&lt;=0),"",B118/F118)</f>
        <v/>
      </c>
      <c r="I118" s="28" t="str">
        <f aca="false">IF(OR(H118="",N('Example Rules'!$B$7)=0),"",IF(H118&lt;=-'Example Rules'!$B$7,"STOP","OK"))</f>
        <v/>
      </c>
      <c r="J118" s="26" t="str">
        <f aca="false">IF(P118&lt;&gt;"OK","",SUMIFS(B$8:B118,A$8:A118,"&gt;"&amp;(A118-7),P$8:P118,"OK"))</f>
        <v/>
      </c>
      <c r="K118" s="27" t="str">
        <f aca="false">IF(P118&lt;&gt;"OK","",IF(G118-J118-SUMIFS(C$8:C118,A$8:A118,"&gt;"&amp;(A118-7),P$8:P118,"OK")&lt;=0,"",J118/(G118-J118-SUMIFS(C$8:C118,A$8:A118,"&gt;"&amp;(A118-7),P$8:P118,"OK"))))</f>
        <v/>
      </c>
      <c r="L118" s="28" t="str">
        <f aca="false">IF(OR(P118&lt;&gt;"OK",K118="",N('Example Rules'!$B$8)=0),"",IF(K118&lt;=-'Example Rules'!$B$8,"STOP","OK"))</f>
        <v/>
      </c>
      <c r="M118" s="26" t="str">
        <f aca="false">IF(P118&lt;&gt;"OK","",MAX(IF(COUNT(M$8:M117)=0,N('Example Rules'!$B$5),INDEX(M$8:M117,MATCH(9.99E+307,M$8:M117)))+N(C118),G118))</f>
        <v/>
      </c>
      <c r="N118" s="27" t="str">
        <f aca="false">IF(P118&lt;&gt;"OK","",IF(N(M118)&lt;=0,"",MAX(0,1-G118/M118)))</f>
        <v/>
      </c>
      <c r="O118" s="33" t="str">
        <f aca="false">IF(P118&lt;&gt;"OK","",IF(OR(N('Example Rules'!$B$11)=0,N(N118)&lt;'Example Rules'!$B$11),1,IF(OR('Example Rules'!$B$12="",N('Example Rules'!$B$12)&lt;0,N('Example Rules'!$B$12)&gt;1),1,'Example Rules'!$B$12)))</f>
        <v/>
      </c>
      <c r="P118" s="28" t="str">
        <f aca="false">IF(COUNTA(A118:E118)=0,"",IF(NOT(ISNUMBER(A118)),"Add a date",IF(NOT(ISNUMBER(B118)),"Add P/L (0 if flat)",IF(AND(C118&lt;&gt;"",NOT(ISNUMBER(C118))),"Deposit must be a number",IF(N('Example Rules'!$B$5)&lt;=0,"Set account size on Rules",IF(A118&lt;=MAX(A$8:A117),"Date must be after the rows above","OK"))))))</f>
        <v/>
      </c>
      <c r="Q118" s="28" t="str">
        <f aca="false">IF(P118&lt;&gt;"OK","",COUNTIF(P$8:P118,"OK"))</f>
        <v/>
      </c>
    </row>
    <row r="119" customFormat="false" ht="15" hidden="false" customHeight="false" outlineLevel="0" collapsed="false">
      <c r="A119" s="29"/>
      <c r="B119" s="32"/>
      <c r="C119" s="32"/>
      <c r="D119" s="15"/>
      <c r="E119" s="15"/>
      <c r="F119" s="26" t="str">
        <f aca="false">IF(P119&lt;&gt;"OK","",IF(COUNT(G$8:G118)=0,N('Example Rules'!$B$5),INDEX(G$8:G118,MATCH(9.99E+307,G$8:G118))))</f>
        <v/>
      </c>
      <c r="G119" s="26" t="str">
        <f aca="false">IF(P119&lt;&gt;"OK","",F119+B119+N(C119))</f>
        <v/>
      </c>
      <c r="H119" s="27" t="str">
        <f aca="false">IF(OR(P119&lt;&gt;"OK",N(F119)&lt;=0),"",B119/F119)</f>
        <v/>
      </c>
      <c r="I119" s="28" t="str">
        <f aca="false">IF(OR(H119="",N('Example Rules'!$B$7)=0),"",IF(H119&lt;=-'Example Rules'!$B$7,"STOP","OK"))</f>
        <v/>
      </c>
      <c r="J119" s="26" t="str">
        <f aca="false">IF(P119&lt;&gt;"OK","",SUMIFS(B$8:B119,A$8:A119,"&gt;"&amp;(A119-7),P$8:P119,"OK"))</f>
        <v/>
      </c>
      <c r="K119" s="27" t="str">
        <f aca="false">IF(P119&lt;&gt;"OK","",IF(G119-J119-SUMIFS(C$8:C119,A$8:A119,"&gt;"&amp;(A119-7),P$8:P119,"OK")&lt;=0,"",J119/(G119-J119-SUMIFS(C$8:C119,A$8:A119,"&gt;"&amp;(A119-7),P$8:P119,"OK"))))</f>
        <v/>
      </c>
      <c r="L119" s="28" t="str">
        <f aca="false">IF(OR(P119&lt;&gt;"OK",K119="",N('Example Rules'!$B$8)=0),"",IF(K119&lt;=-'Example Rules'!$B$8,"STOP","OK"))</f>
        <v/>
      </c>
      <c r="M119" s="26" t="str">
        <f aca="false">IF(P119&lt;&gt;"OK","",MAX(IF(COUNT(M$8:M118)=0,N('Example Rules'!$B$5),INDEX(M$8:M118,MATCH(9.99E+307,M$8:M118)))+N(C119),G119))</f>
        <v/>
      </c>
      <c r="N119" s="27" t="str">
        <f aca="false">IF(P119&lt;&gt;"OK","",IF(N(M119)&lt;=0,"",MAX(0,1-G119/M119)))</f>
        <v/>
      </c>
      <c r="O119" s="33" t="str">
        <f aca="false">IF(P119&lt;&gt;"OK","",IF(OR(N('Example Rules'!$B$11)=0,N(N119)&lt;'Example Rules'!$B$11),1,IF(OR('Example Rules'!$B$12="",N('Example Rules'!$B$12)&lt;0,N('Example Rules'!$B$12)&gt;1),1,'Example Rules'!$B$12)))</f>
        <v/>
      </c>
      <c r="P119" s="28" t="str">
        <f aca="false">IF(COUNTA(A119:E119)=0,"",IF(NOT(ISNUMBER(A119)),"Add a date",IF(NOT(ISNUMBER(B119)),"Add P/L (0 if flat)",IF(AND(C119&lt;&gt;"",NOT(ISNUMBER(C119))),"Deposit must be a number",IF(N('Example Rules'!$B$5)&lt;=0,"Set account size on Rules",IF(A119&lt;=MAX(A$8:A118),"Date must be after the rows above","OK"))))))</f>
        <v/>
      </c>
      <c r="Q119" s="28" t="str">
        <f aca="false">IF(P119&lt;&gt;"OK","",COUNTIF(P$8:P119,"OK"))</f>
        <v/>
      </c>
    </row>
    <row r="120" customFormat="false" ht="15" hidden="false" customHeight="false" outlineLevel="0" collapsed="false">
      <c r="A120" s="29"/>
      <c r="B120" s="32"/>
      <c r="C120" s="32"/>
      <c r="D120" s="15"/>
      <c r="E120" s="15"/>
      <c r="F120" s="26" t="str">
        <f aca="false">IF(P120&lt;&gt;"OK","",IF(COUNT(G$8:G119)=0,N('Example Rules'!$B$5),INDEX(G$8:G119,MATCH(9.99E+307,G$8:G119))))</f>
        <v/>
      </c>
      <c r="G120" s="26" t="str">
        <f aca="false">IF(P120&lt;&gt;"OK","",F120+B120+N(C120))</f>
        <v/>
      </c>
      <c r="H120" s="27" t="str">
        <f aca="false">IF(OR(P120&lt;&gt;"OK",N(F120)&lt;=0),"",B120/F120)</f>
        <v/>
      </c>
      <c r="I120" s="28" t="str">
        <f aca="false">IF(OR(H120="",N('Example Rules'!$B$7)=0),"",IF(H120&lt;=-'Example Rules'!$B$7,"STOP","OK"))</f>
        <v/>
      </c>
      <c r="J120" s="26" t="str">
        <f aca="false">IF(P120&lt;&gt;"OK","",SUMIFS(B$8:B120,A$8:A120,"&gt;"&amp;(A120-7),P$8:P120,"OK"))</f>
        <v/>
      </c>
      <c r="K120" s="27" t="str">
        <f aca="false">IF(P120&lt;&gt;"OK","",IF(G120-J120-SUMIFS(C$8:C120,A$8:A120,"&gt;"&amp;(A120-7),P$8:P120,"OK")&lt;=0,"",J120/(G120-J120-SUMIFS(C$8:C120,A$8:A120,"&gt;"&amp;(A120-7),P$8:P120,"OK"))))</f>
        <v/>
      </c>
      <c r="L120" s="28" t="str">
        <f aca="false">IF(OR(P120&lt;&gt;"OK",K120="",N('Example Rules'!$B$8)=0),"",IF(K120&lt;=-'Example Rules'!$B$8,"STOP","OK"))</f>
        <v/>
      </c>
      <c r="M120" s="26" t="str">
        <f aca="false">IF(P120&lt;&gt;"OK","",MAX(IF(COUNT(M$8:M119)=0,N('Example Rules'!$B$5),INDEX(M$8:M119,MATCH(9.99E+307,M$8:M119)))+N(C120),G120))</f>
        <v/>
      </c>
      <c r="N120" s="27" t="str">
        <f aca="false">IF(P120&lt;&gt;"OK","",IF(N(M120)&lt;=0,"",MAX(0,1-G120/M120)))</f>
        <v/>
      </c>
      <c r="O120" s="33" t="str">
        <f aca="false">IF(P120&lt;&gt;"OK","",IF(OR(N('Example Rules'!$B$11)=0,N(N120)&lt;'Example Rules'!$B$11),1,IF(OR('Example Rules'!$B$12="",N('Example Rules'!$B$12)&lt;0,N('Example Rules'!$B$12)&gt;1),1,'Example Rules'!$B$12)))</f>
        <v/>
      </c>
      <c r="P120" s="28" t="str">
        <f aca="false">IF(COUNTA(A120:E120)=0,"",IF(NOT(ISNUMBER(A120)),"Add a date",IF(NOT(ISNUMBER(B120)),"Add P/L (0 if flat)",IF(AND(C120&lt;&gt;"",NOT(ISNUMBER(C120))),"Deposit must be a number",IF(N('Example Rules'!$B$5)&lt;=0,"Set account size on Rules",IF(A120&lt;=MAX(A$8:A119),"Date must be after the rows above","OK"))))))</f>
        <v/>
      </c>
      <c r="Q120" s="28" t="str">
        <f aca="false">IF(P120&lt;&gt;"OK","",COUNTIF(P$8:P120,"OK"))</f>
        <v/>
      </c>
    </row>
    <row r="121" customFormat="false" ht="15" hidden="false" customHeight="false" outlineLevel="0" collapsed="false">
      <c r="A121" s="29"/>
      <c r="B121" s="32"/>
      <c r="C121" s="32"/>
      <c r="D121" s="15"/>
      <c r="E121" s="15"/>
      <c r="F121" s="26" t="str">
        <f aca="false">IF(P121&lt;&gt;"OK","",IF(COUNT(G$8:G120)=0,N('Example Rules'!$B$5),INDEX(G$8:G120,MATCH(9.99E+307,G$8:G120))))</f>
        <v/>
      </c>
      <c r="G121" s="26" t="str">
        <f aca="false">IF(P121&lt;&gt;"OK","",F121+B121+N(C121))</f>
        <v/>
      </c>
      <c r="H121" s="27" t="str">
        <f aca="false">IF(OR(P121&lt;&gt;"OK",N(F121)&lt;=0),"",B121/F121)</f>
        <v/>
      </c>
      <c r="I121" s="28" t="str">
        <f aca="false">IF(OR(H121="",N('Example Rules'!$B$7)=0),"",IF(H121&lt;=-'Example Rules'!$B$7,"STOP","OK"))</f>
        <v/>
      </c>
      <c r="J121" s="26" t="str">
        <f aca="false">IF(P121&lt;&gt;"OK","",SUMIFS(B$8:B121,A$8:A121,"&gt;"&amp;(A121-7),P$8:P121,"OK"))</f>
        <v/>
      </c>
      <c r="K121" s="27" t="str">
        <f aca="false">IF(P121&lt;&gt;"OK","",IF(G121-J121-SUMIFS(C$8:C121,A$8:A121,"&gt;"&amp;(A121-7),P$8:P121,"OK")&lt;=0,"",J121/(G121-J121-SUMIFS(C$8:C121,A$8:A121,"&gt;"&amp;(A121-7),P$8:P121,"OK"))))</f>
        <v/>
      </c>
      <c r="L121" s="28" t="str">
        <f aca="false">IF(OR(P121&lt;&gt;"OK",K121="",N('Example Rules'!$B$8)=0),"",IF(K121&lt;=-'Example Rules'!$B$8,"STOP","OK"))</f>
        <v/>
      </c>
      <c r="M121" s="26" t="str">
        <f aca="false">IF(P121&lt;&gt;"OK","",MAX(IF(COUNT(M$8:M120)=0,N('Example Rules'!$B$5),INDEX(M$8:M120,MATCH(9.99E+307,M$8:M120)))+N(C121),G121))</f>
        <v/>
      </c>
      <c r="N121" s="27" t="str">
        <f aca="false">IF(P121&lt;&gt;"OK","",IF(N(M121)&lt;=0,"",MAX(0,1-G121/M121)))</f>
        <v/>
      </c>
      <c r="O121" s="33" t="str">
        <f aca="false">IF(P121&lt;&gt;"OK","",IF(OR(N('Example Rules'!$B$11)=0,N(N121)&lt;'Example Rules'!$B$11),1,IF(OR('Example Rules'!$B$12="",N('Example Rules'!$B$12)&lt;0,N('Example Rules'!$B$12)&gt;1),1,'Example Rules'!$B$12)))</f>
        <v/>
      </c>
      <c r="P121" s="28" t="str">
        <f aca="false">IF(COUNTA(A121:E121)=0,"",IF(NOT(ISNUMBER(A121)),"Add a date",IF(NOT(ISNUMBER(B121)),"Add P/L (0 if flat)",IF(AND(C121&lt;&gt;"",NOT(ISNUMBER(C121))),"Deposit must be a number",IF(N('Example Rules'!$B$5)&lt;=0,"Set account size on Rules",IF(A121&lt;=MAX(A$8:A120),"Date must be after the rows above","OK"))))))</f>
        <v/>
      </c>
      <c r="Q121" s="28" t="str">
        <f aca="false">IF(P121&lt;&gt;"OK","",COUNTIF(P$8:P121,"OK"))</f>
        <v/>
      </c>
    </row>
    <row r="122" customFormat="false" ht="15" hidden="false" customHeight="false" outlineLevel="0" collapsed="false">
      <c r="A122" s="29"/>
      <c r="B122" s="32"/>
      <c r="C122" s="32"/>
      <c r="D122" s="15"/>
      <c r="E122" s="15"/>
      <c r="F122" s="26" t="str">
        <f aca="false">IF(P122&lt;&gt;"OK","",IF(COUNT(G$8:G121)=0,N('Example Rules'!$B$5),INDEX(G$8:G121,MATCH(9.99E+307,G$8:G121))))</f>
        <v/>
      </c>
      <c r="G122" s="26" t="str">
        <f aca="false">IF(P122&lt;&gt;"OK","",F122+B122+N(C122))</f>
        <v/>
      </c>
      <c r="H122" s="27" t="str">
        <f aca="false">IF(OR(P122&lt;&gt;"OK",N(F122)&lt;=0),"",B122/F122)</f>
        <v/>
      </c>
      <c r="I122" s="28" t="str">
        <f aca="false">IF(OR(H122="",N('Example Rules'!$B$7)=0),"",IF(H122&lt;=-'Example Rules'!$B$7,"STOP","OK"))</f>
        <v/>
      </c>
      <c r="J122" s="26" t="str">
        <f aca="false">IF(P122&lt;&gt;"OK","",SUMIFS(B$8:B122,A$8:A122,"&gt;"&amp;(A122-7),P$8:P122,"OK"))</f>
        <v/>
      </c>
      <c r="K122" s="27" t="str">
        <f aca="false">IF(P122&lt;&gt;"OK","",IF(G122-J122-SUMIFS(C$8:C122,A$8:A122,"&gt;"&amp;(A122-7),P$8:P122,"OK")&lt;=0,"",J122/(G122-J122-SUMIFS(C$8:C122,A$8:A122,"&gt;"&amp;(A122-7),P$8:P122,"OK"))))</f>
        <v/>
      </c>
      <c r="L122" s="28" t="str">
        <f aca="false">IF(OR(P122&lt;&gt;"OK",K122="",N('Example Rules'!$B$8)=0),"",IF(K122&lt;=-'Example Rules'!$B$8,"STOP","OK"))</f>
        <v/>
      </c>
      <c r="M122" s="26" t="str">
        <f aca="false">IF(P122&lt;&gt;"OK","",MAX(IF(COUNT(M$8:M121)=0,N('Example Rules'!$B$5),INDEX(M$8:M121,MATCH(9.99E+307,M$8:M121)))+N(C122),G122))</f>
        <v/>
      </c>
      <c r="N122" s="27" t="str">
        <f aca="false">IF(P122&lt;&gt;"OK","",IF(N(M122)&lt;=0,"",MAX(0,1-G122/M122)))</f>
        <v/>
      </c>
      <c r="O122" s="33" t="str">
        <f aca="false">IF(P122&lt;&gt;"OK","",IF(OR(N('Example Rules'!$B$11)=0,N(N122)&lt;'Example Rules'!$B$11),1,IF(OR('Example Rules'!$B$12="",N('Example Rules'!$B$12)&lt;0,N('Example Rules'!$B$12)&gt;1),1,'Example Rules'!$B$12)))</f>
        <v/>
      </c>
      <c r="P122" s="28" t="str">
        <f aca="false">IF(COUNTA(A122:E122)=0,"",IF(NOT(ISNUMBER(A122)),"Add a date",IF(NOT(ISNUMBER(B122)),"Add P/L (0 if flat)",IF(AND(C122&lt;&gt;"",NOT(ISNUMBER(C122))),"Deposit must be a number",IF(N('Example Rules'!$B$5)&lt;=0,"Set account size on Rules",IF(A122&lt;=MAX(A$8:A121),"Date must be after the rows above","OK"))))))</f>
        <v/>
      </c>
      <c r="Q122" s="28" t="str">
        <f aca="false">IF(P122&lt;&gt;"OK","",COUNTIF(P$8:P122,"OK"))</f>
        <v/>
      </c>
    </row>
    <row r="123" customFormat="false" ht="15" hidden="false" customHeight="false" outlineLevel="0" collapsed="false">
      <c r="A123" s="29"/>
      <c r="B123" s="32"/>
      <c r="C123" s="32"/>
      <c r="D123" s="15"/>
      <c r="E123" s="15"/>
      <c r="F123" s="26" t="str">
        <f aca="false">IF(P123&lt;&gt;"OK","",IF(COUNT(G$8:G122)=0,N('Example Rules'!$B$5),INDEX(G$8:G122,MATCH(9.99E+307,G$8:G122))))</f>
        <v/>
      </c>
      <c r="G123" s="26" t="str">
        <f aca="false">IF(P123&lt;&gt;"OK","",F123+B123+N(C123))</f>
        <v/>
      </c>
      <c r="H123" s="27" t="str">
        <f aca="false">IF(OR(P123&lt;&gt;"OK",N(F123)&lt;=0),"",B123/F123)</f>
        <v/>
      </c>
      <c r="I123" s="28" t="str">
        <f aca="false">IF(OR(H123="",N('Example Rules'!$B$7)=0),"",IF(H123&lt;=-'Example Rules'!$B$7,"STOP","OK"))</f>
        <v/>
      </c>
      <c r="J123" s="26" t="str">
        <f aca="false">IF(P123&lt;&gt;"OK","",SUMIFS(B$8:B123,A$8:A123,"&gt;"&amp;(A123-7),P$8:P123,"OK"))</f>
        <v/>
      </c>
      <c r="K123" s="27" t="str">
        <f aca="false">IF(P123&lt;&gt;"OK","",IF(G123-J123-SUMIFS(C$8:C123,A$8:A123,"&gt;"&amp;(A123-7),P$8:P123,"OK")&lt;=0,"",J123/(G123-J123-SUMIFS(C$8:C123,A$8:A123,"&gt;"&amp;(A123-7),P$8:P123,"OK"))))</f>
        <v/>
      </c>
      <c r="L123" s="28" t="str">
        <f aca="false">IF(OR(P123&lt;&gt;"OK",K123="",N('Example Rules'!$B$8)=0),"",IF(K123&lt;=-'Example Rules'!$B$8,"STOP","OK"))</f>
        <v/>
      </c>
      <c r="M123" s="26" t="str">
        <f aca="false">IF(P123&lt;&gt;"OK","",MAX(IF(COUNT(M$8:M122)=0,N('Example Rules'!$B$5),INDEX(M$8:M122,MATCH(9.99E+307,M$8:M122)))+N(C123),G123))</f>
        <v/>
      </c>
      <c r="N123" s="27" t="str">
        <f aca="false">IF(P123&lt;&gt;"OK","",IF(N(M123)&lt;=0,"",MAX(0,1-G123/M123)))</f>
        <v/>
      </c>
      <c r="O123" s="33" t="str">
        <f aca="false">IF(P123&lt;&gt;"OK","",IF(OR(N('Example Rules'!$B$11)=0,N(N123)&lt;'Example Rules'!$B$11),1,IF(OR('Example Rules'!$B$12="",N('Example Rules'!$B$12)&lt;0,N('Example Rules'!$B$12)&gt;1),1,'Example Rules'!$B$12)))</f>
        <v/>
      </c>
      <c r="P123" s="28" t="str">
        <f aca="false">IF(COUNTA(A123:E123)=0,"",IF(NOT(ISNUMBER(A123)),"Add a date",IF(NOT(ISNUMBER(B123)),"Add P/L (0 if flat)",IF(AND(C123&lt;&gt;"",NOT(ISNUMBER(C123))),"Deposit must be a number",IF(N('Example Rules'!$B$5)&lt;=0,"Set account size on Rules",IF(A123&lt;=MAX(A$8:A122),"Date must be after the rows above","OK"))))))</f>
        <v/>
      </c>
      <c r="Q123" s="28" t="str">
        <f aca="false">IF(P123&lt;&gt;"OK","",COUNTIF(P$8:P123,"OK"))</f>
        <v/>
      </c>
    </row>
    <row r="124" customFormat="false" ht="15" hidden="false" customHeight="false" outlineLevel="0" collapsed="false">
      <c r="A124" s="29"/>
      <c r="B124" s="32"/>
      <c r="C124" s="32"/>
      <c r="D124" s="15"/>
      <c r="E124" s="15"/>
      <c r="F124" s="26" t="str">
        <f aca="false">IF(P124&lt;&gt;"OK","",IF(COUNT(G$8:G123)=0,N('Example Rules'!$B$5),INDEX(G$8:G123,MATCH(9.99E+307,G$8:G123))))</f>
        <v/>
      </c>
      <c r="G124" s="26" t="str">
        <f aca="false">IF(P124&lt;&gt;"OK","",F124+B124+N(C124))</f>
        <v/>
      </c>
      <c r="H124" s="27" t="str">
        <f aca="false">IF(OR(P124&lt;&gt;"OK",N(F124)&lt;=0),"",B124/F124)</f>
        <v/>
      </c>
      <c r="I124" s="28" t="str">
        <f aca="false">IF(OR(H124="",N('Example Rules'!$B$7)=0),"",IF(H124&lt;=-'Example Rules'!$B$7,"STOP","OK"))</f>
        <v/>
      </c>
      <c r="J124" s="26" t="str">
        <f aca="false">IF(P124&lt;&gt;"OK","",SUMIFS(B$8:B124,A$8:A124,"&gt;"&amp;(A124-7),P$8:P124,"OK"))</f>
        <v/>
      </c>
      <c r="K124" s="27" t="str">
        <f aca="false">IF(P124&lt;&gt;"OK","",IF(G124-J124-SUMIFS(C$8:C124,A$8:A124,"&gt;"&amp;(A124-7),P$8:P124,"OK")&lt;=0,"",J124/(G124-J124-SUMIFS(C$8:C124,A$8:A124,"&gt;"&amp;(A124-7),P$8:P124,"OK"))))</f>
        <v/>
      </c>
      <c r="L124" s="28" t="str">
        <f aca="false">IF(OR(P124&lt;&gt;"OK",K124="",N('Example Rules'!$B$8)=0),"",IF(K124&lt;=-'Example Rules'!$B$8,"STOP","OK"))</f>
        <v/>
      </c>
      <c r="M124" s="26" t="str">
        <f aca="false">IF(P124&lt;&gt;"OK","",MAX(IF(COUNT(M$8:M123)=0,N('Example Rules'!$B$5),INDEX(M$8:M123,MATCH(9.99E+307,M$8:M123)))+N(C124),G124))</f>
        <v/>
      </c>
      <c r="N124" s="27" t="str">
        <f aca="false">IF(P124&lt;&gt;"OK","",IF(N(M124)&lt;=0,"",MAX(0,1-G124/M124)))</f>
        <v/>
      </c>
      <c r="O124" s="33" t="str">
        <f aca="false">IF(P124&lt;&gt;"OK","",IF(OR(N('Example Rules'!$B$11)=0,N(N124)&lt;'Example Rules'!$B$11),1,IF(OR('Example Rules'!$B$12="",N('Example Rules'!$B$12)&lt;0,N('Example Rules'!$B$12)&gt;1),1,'Example Rules'!$B$12)))</f>
        <v/>
      </c>
      <c r="P124" s="28" t="str">
        <f aca="false">IF(COUNTA(A124:E124)=0,"",IF(NOT(ISNUMBER(A124)),"Add a date",IF(NOT(ISNUMBER(B124)),"Add P/L (0 if flat)",IF(AND(C124&lt;&gt;"",NOT(ISNUMBER(C124))),"Deposit must be a number",IF(N('Example Rules'!$B$5)&lt;=0,"Set account size on Rules",IF(A124&lt;=MAX(A$8:A123),"Date must be after the rows above","OK"))))))</f>
        <v/>
      </c>
      <c r="Q124" s="28" t="str">
        <f aca="false">IF(P124&lt;&gt;"OK","",COUNTIF(P$8:P124,"OK"))</f>
        <v/>
      </c>
    </row>
    <row r="125" customFormat="false" ht="15" hidden="false" customHeight="false" outlineLevel="0" collapsed="false">
      <c r="A125" s="29"/>
      <c r="B125" s="32"/>
      <c r="C125" s="32"/>
      <c r="D125" s="15"/>
      <c r="E125" s="15"/>
      <c r="F125" s="26" t="str">
        <f aca="false">IF(P125&lt;&gt;"OK","",IF(COUNT(G$8:G124)=0,N('Example Rules'!$B$5),INDEX(G$8:G124,MATCH(9.99E+307,G$8:G124))))</f>
        <v/>
      </c>
      <c r="G125" s="26" t="str">
        <f aca="false">IF(P125&lt;&gt;"OK","",F125+B125+N(C125))</f>
        <v/>
      </c>
      <c r="H125" s="27" t="str">
        <f aca="false">IF(OR(P125&lt;&gt;"OK",N(F125)&lt;=0),"",B125/F125)</f>
        <v/>
      </c>
      <c r="I125" s="28" t="str">
        <f aca="false">IF(OR(H125="",N('Example Rules'!$B$7)=0),"",IF(H125&lt;=-'Example Rules'!$B$7,"STOP","OK"))</f>
        <v/>
      </c>
      <c r="J125" s="26" t="str">
        <f aca="false">IF(P125&lt;&gt;"OK","",SUMIFS(B$8:B125,A$8:A125,"&gt;"&amp;(A125-7),P$8:P125,"OK"))</f>
        <v/>
      </c>
      <c r="K125" s="27" t="str">
        <f aca="false">IF(P125&lt;&gt;"OK","",IF(G125-J125-SUMIFS(C$8:C125,A$8:A125,"&gt;"&amp;(A125-7),P$8:P125,"OK")&lt;=0,"",J125/(G125-J125-SUMIFS(C$8:C125,A$8:A125,"&gt;"&amp;(A125-7),P$8:P125,"OK"))))</f>
        <v/>
      </c>
      <c r="L125" s="28" t="str">
        <f aca="false">IF(OR(P125&lt;&gt;"OK",K125="",N('Example Rules'!$B$8)=0),"",IF(K125&lt;=-'Example Rules'!$B$8,"STOP","OK"))</f>
        <v/>
      </c>
      <c r="M125" s="26" t="str">
        <f aca="false">IF(P125&lt;&gt;"OK","",MAX(IF(COUNT(M$8:M124)=0,N('Example Rules'!$B$5),INDEX(M$8:M124,MATCH(9.99E+307,M$8:M124)))+N(C125),G125))</f>
        <v/>
      </c>
      <c r="N125" s="27" t="str">
        <f aca="false">IF(P125&lt;&gt;"OK","",IF(N(M125)&lt;=0,"",MAX(0,1-G125/M125)))</f>
        <v/>
      </c>
      <c r="O125" s="33" t="str">
        <f aca="false">IF(P125&lt;&gt;"OK","",IF(OR(N('Example Rules'!$B$11)=0,N(N125)&lt;'Example Rules'!$B$11),1,IF(OR('Example Rules'!$B$12="",N('Example Rules'!$B$12)&lt;0,N('Example Rules'!$B$12)&gt;1),1,'Example Rules'!$B$12)))</f>
        <v/>
      </c>
      <c r="P125" s="28" t="str">
        <f aca="false">IF(COUNTA(A125:E125)=0,"",IF(NOT(ISNUMBER(A125)),"Add a date",IF(NOT(ISNUMBER(B125)),"Add P/L (0 if flat)",IF(AND(C125&lt;&gt;"",NOT(ISNUMBER(C125))),"Deposit must be a number",IF(N('Example Rules'!$B$5)&lt;=0,"Set account size on Rules",IF(A125&lt;=MAX(A$8:A124),"Date must be after the rows above","OK"))))))</f>
        <v/>
      </c>
      <c r="Q125" s="28" t="str">
        <f aca="false">IF(P125&lt;&gt;"OK","",COUNTIF(P$8:P125,"OK"))</f>
        <v/>
      </c>
    </row>
    <row r="126" customFormat="false" ht="15" hidden="false" customHeight="false" outlineLevel="0" collapsed="false">
      <c r="A126" s="29"/>
      <c r="B126" s="32"/>
      <c r="C126" s="32"/>
      <c r="D126" s="15"/>
      <c r="E126" s="15"/>
      <c r="F126" s="26" t="str">
        <f aca="false">IF(P126&lt;&gt;"OK","",IF(COUNT(G$8:G125)=0,N('Example Rules'!$B$5),INDEX(G$8:G125,MATCH(9.99E+307,G$8:G125))))</f>
        <v/>
      </c>
      <c r="G126" s="26" t="str">
        <f aca="false">IF(P126&lt;&gt;"OK","",F126+B126+N(C126))</f>
        <v/>
      </c>
      <c r="H126" s="27" t="str">
        <f aca="false">IF(OR(P126&lt;&gt;"OK",N(F126)&lt;=0),"",B126/F126)</f>
        <v/>
      </c>
      <c r="I126" s="28" t="str">
        <f aca="false">IF(OR(H126="",N('Example Rules'!$B$7)=0),"",IF(H126&lt;=-'Example Rules'!$B$7,"STOP","OK"))</f>
        <v/>
      </c>
      <c r="J126" s="26" t="str">
        <f aca="false">IF(P126&lt;&gt;"OK","",SUMIFS(B$8:B126,A$8:A126,"&gt;"&amp;(A126-7),P$8:P126,"OK"))</f>
        <v/>
      </c>
      <c r="K126" s="27" t="str">
        <f aca="false">IF(P126&lt;&gt;"OK","",IF(G126-J126-SUMIFS(C$8:C126,A$8:A126,"&gt;"&amp;(A126-7),P$8:P126,"OK")&lt;=0,"",J126/(G126-J126-SUMIFS(C$8:C126,A$8:A126,"&gt;"&amp;(A126-7),P$8:P126,"OK"))))</f>
        <v/>
      </c>
      <c r="L126" s="28" t="str">
        <f aca="false">IF(OR(P126&lt;&gt;"OK",K126="",N('Example Rules'!$B$8)=0),"",IF(K126&lt;=-'Example Rules'!$B$8,"STOP","OK"))</f>
        <v/>
      </c>
      <c r="M126" s="26" t="str">
        <f aca="false">IF(P126&lt;&gt;"OK","",MAX(IF(COUNT(M$8:M125)=0,N('Example Rules'!$B$5),INDEX(M$8:M125,MATCH(9.99E+307,M$8:M125)))+N(C126),G126))</f>
        <v/>
      </c>
      <c r="N126" s="27" t="str">
        <f aca="false">IF(P126&lt;&gt;"OK","",IF(N(M126)&lt;=0,"",MAX(0,1-G126/M126)))</f>
        <v/>
      </c>
      <c r="O126" s="33" t="str">
        <f aca="false">IF(P126&lt;&gt;"OK","",IF(OR(N('Example Rules'!$B$11)=0,N(N126)&lt;'Example Rules'!$B$11),1,IF(OR('Example Rules'!$B$12="",N('Example Rules'!$B$12)&lt;0,N('Example Rules'!$B$12)&gt;1),1,'Example Rules'!$B$12)))</f>
        <v/>
      </c>
      <c r="P126" s="28" t="str">
        <f aca="false">IF(COUNTA(A126:E126)=0,"",IF(NOT(ISNUMBER(A126)),"Add a date",IF(NOT(ISNUMBER(B126)),"Add P/L (0 if flat)",IF(AND(C126&lt;&gt;"",NOT(ISNUMBER(C126))),"Deposit must be a number",IF(N('Example Rules'!$B$5)&lt;=0,"Set account size on Rules",IF(A126&lt;=MAX(A$8:A125),"Date must be after the rows above","OK"))))))</f>
        <v/>
      </c>
      <c r="Q126" s="28" t="str">
        <f aca="false">IF(P126&lt;&gt;"OK","",COUNTIF(P$8:P126,"OK"))</f>
        <v/>
      </c>
    </row>
    <row r="127" customFormat="false" ht="15" hidden="false" customHeight="false" outlineLevel="0" collapsed="false">
      <c r="A127" s="29"/>
      <c r="B127" s="32"/>
      <c r="C127" s="32"/>
      <c r="D127" s="15"/>
      <c r="E127" s="15"/>
      <c r="F127" s="26" t="str">
        <f aca="false">IF(P127&lt;&gt;"OK","",IF(COUNT(G$8:G126)=0,N('Example Rules'!$B$5),INDEX(G$8:G126,MATCH(9.99E+307,G$8:G126))))</f>
        <v/>
      </c>
      <c r="G127" s="26" t="str">
        <f aca="false">IF(P127&lt;&gt;"OK","",F127+B127+N(C127))</f>
        <v/>
      </c>
      <c r="H127" s="27" t="str">
        <f aca="false">IF(OR(P127&lt;&gt;"OK",N(F127)&lt;=0),"",B127/F127)</f>
        <v/>
      </c>
      <c r="I127" s="28" t="str">
        <f aca="false">IF(OR(H127="",N('Example Rules'!$B$7)=0),"",IF(H127&lt;=-'Example Rules'!$B$7,"STOP","OK"))</f>
        <v/>
      </c>
      <c r="J127" s="26" t="str">
        <f aca="false">IF(P127&lt;&gt;"OK","",SUMIFS(B$8:B127,A$8:A127,"&gt;"&amp;(A127-7),P$8:P127,"OK"))</f>
        <v/>
      </c>
      <c r="K127" s="27" t="str">
        <f aca="false">IF(P127&lt;&gt;"OK","",IF(G127-J127-SUMIFS(C$8:C127,A$8:A127,"&gt;"&amp;(A127-7),P$8:P127,"OK")&lt;=0,"",J127/(G127-J127-SUMIFS(C$8:C127,A$8:A127,"&gt;"&amp;(A127-7),P$8:P127,"OK"))))</f>
        <v/>
      </c>
      <c r="L127" s="28" t="str">
        <f aca="false">IF(OR(P127&lt;&gt;"OK",K127="",N('Example Rules'!$B$8)=0),"",IF(K127&lt;=-'Example Rules'!$B$8,"STOP","OK"))</f>
        <v/>
      </c>
      <c r="M127" s="26" t="str">
        <f aca="false">IF(P127&lt;&gt;"OK","",MAX(IF(COUNT(M$8:M126)=0,N('Example Rules'!$B$5),INDEX(M$8:M126,MATCH(9.99E+307,M$8:M126)))+N(C127),G127))</f>
        <v/>
      </c>
      <c r="N127" s="27" t="str">
        <f aca="false">IF(P127&lt;&gt;"OK","",IF(N(M127)&lt;=0,"",MAX(0,1-G127/M127)))</f>
        <v/>
      </c>
      <c r="O127" s="33" t="str">
        <f aca="false">IF(P127&lt;&gt;"OK","",IF(OR(N('Example Rules'!$B$11)=0,N(N127)&lt;'Example Rules'!$B$11),1,IF(OR('Example Rules'!$B$12="",N('Example Rules'!$B$12)&lt;0,N('Example Rules'!$B$12)&gt;1),1,'Example Rules'!$B$12)))</f>
        <v/>
      </c>
      <c r="P127" s="28" t="str">
        <f aca="false">IF(COUNTA(A127:E127)=0,"",IF(NOT(ISNUMBER(A127)),"Add a date",IF(NOT(ISNUMBER(B127)),"Add P/L (0 if flat)",IF(AND(C127&lt;&gt;"",NOT(ISNUMBER(C127))),"Deposit must be a number",IF(N('Example Rules'!$B$5)&lt;=0,"Set account size on Rules",IF(A127&lt;=MAX(A$8:A126),"Date must be after the rows above","OK"))))))</f>
        <v/>
      </c>
      <c r="Q127" s="28" t="str">
        <f aca="false">IF(P127&lt;&gt;"OK","",COUNTIF(P$8:P127,"OK"))</f>
        <v/>
      </c>
    </row>
    <row r="128" customFormat="false" ht="15" hidden="false" customHeight="false" outlineLevel="0" collapsed="false">
      <c r="A128" s="29"/>
      <c r="B128" s="32"/>
      <c r="C128" s="32"/>
      <c r="D128" s="15"/>
      <c r="E128" s="15"/>
      <c r="F128" s="26" t="str">
        <f aca="false">IF(P128&lt;&gt;"OK","",IF(COUNT(G$8:G127)=0,N('Example Rules'!$B$5),INDEX(G$8:G127,MATCH(9.99E+307,G$8:G127))))</f>
        <v/>
      </c>
      <c r="G128" s="26" t="str">
        <f aca="false">IF(P128&lt;&gt;"OK","",F128+B128+N(C128))</f>
        <v/>
      </c>
      <c r="H128" s="27" t="str">
        <f aca="false">IF(OR(P128&lt;&gt;"OK",N(F128)&lt;=0),"",B128/F128)</f>
        <v/>
      </c>
      <c r="I128" s="28" t="str">
        <f aca="false">IF(OR(H128="",N('Example Rules'!$B$7)=0),"",IF(H128&lt;=-'Example Rules'!$B$7,"STOP","OK"))</f>
        <v/>
      </c>
      <c r="J128" s="26" t="str">
        <f aca="false">IF(P128&lt;&gt;"OK","",SUMIFS(B$8:B128,A$8:A128,"&gt;"&amp;(A128-7),P$8:P128,"OK"))</f>
        <v/>
      </c>
      <c r="K128" s="27" t="str">
        <f aca="false">IF(P128&lt;&gt;"OK","",IF(G128-J128-SUMIFS(C$8:C128,A$8:A128,"&gt;"&amp;(A128-7),P$8:P128,"OK")&lt;=0,"",J128/(G128-J128-SUMIFS(C$8:C128,A$8:A128,"&gt;"&amp;(A128-7),P$8:P128,"OK"))))</f>
        <v/>
      </c>
      <c r="L128" s="28" t="str">
        <f aca="false">IF(OR(P128&lt;&gt;"OK",K128="",N('Example Rules'!$B$8)=0),"",IF(K128&lt;=-'Example Rules'!$B$8,"STOP","OK"))</f>
        <v/>
      </c>
      <c r="M128" s="26" t="str">
        <f aca="false">IF(P128&lt;&gt;"OK","",MAX(IF(COUNT(M$8:M127)=0,N('Example Rules'!$B$5),INDEX(M$8:M127,MATCH(9.99E+307,M$8:M127)))+N(C128),G128))</f>
        <v/>
      </c>
      <c r="N128" s="27" t="str">
        <f aca="false">IF(P128&lt;&gt;"OK","",IF(N(M128)&lt;=0,"",MAX(0,1-G128/M128)))</f>
        <v/>
      </c>
      <c r="O128" s="33" t="str">
        <f aca="false">IF(P128&lt;&gt;"OK","",IF(OR(N('Example Rules'!$B$11)=0,N(N128)&lt;'Example Rules'!$B$11),1,IF(OR('Example Rules'!$B$12="",N('Example Rules'!$B$12)&lt;0,N('Example Rules'!$B$12)&gt;1),1,'Example Rules'!$B$12)))</f>
        <v/>
      </c>
      <c r="P128" s="28" t="str">
        <f aca="false">IF(COUNTA(A128:E128)=0,"",IF(NOT(ISNUMBER(A128)),"Add a date",IF(NOT(ISNUMBER(B128)),"Add P/L (0 if flat)",IF(AND(C128&lt;&gt;"",NOT(ISNUMBER(C128))),"Deposit must be a number",IF(N('Example Rules'!$B$5)&lt;=0,"Set account size on Rules",IF(A128&lt;=MAX(A$8:A127),"Date must be after the rows above","OK"))))))</f>
        <v/>
      </c>
      <c r="Q128" s="28" t="str">
        <f aca="false">IF(P128&lt;&gt;"OK","",COUNTIF(P$8:P128,"OK"))</f>
        <v/>
      </c>
    </row>
    <row r="129" customFormat="false" ht="15" hidden="false" customHeight="false" outlineLevel="0" collapsed="false">
      <c r="A129" s="29"/>
      <c r="B129" s="32"/>
      <c r="C129" s="32"/>
      <c r="D129" s="15"/>
      <c r="E129" s="15"/>
      <c r="F129" s="26" t="str">
        <f aca="false">IF(P129&lt;&gt;"OK","",IF(COUNT(G$8:G128)=0,N('Example Rules'!$B$5),INDEX(G$8:G128,MATCH(9.99E+307,G$8:G128))))</f>
        <v/>
      </c>
      <c r="G129" s="26" t="str">
        <f aca="false">IF(P129&lt;&gt;"OK","",F129+B129+N(C129))</f>
        <v/>
      </c>
      <c r="H129" s="27" t="str">
        <f aca="false">IF(OR(P129&lt;&gt;"OK",N(F129)&lt;=0),"",B129/F129)</f>
        <v/>
      </c>
      <c r="I129" s="28" t="str">
        <f aca="false">IF(OR(H129="",N('Example Rules'!$B$7)=0),"",IF(H129&lt;=-'Example Rules'!$B$7,"STOP","OK"))</f>
        <v/>
      </c>
      <c r="J129" s="26" t="str">
        <f aca="false">IF(P129&lt;&gt;"OK","",SUMIFS(B$8:B129,A$8:A129,"&gt;"&amp;(A129-7),P$8:P129,"OK"))</f>
        <v/>
      </c>
      <c r="K129" s="27" t="str">
        <f aca="false">IF(P129&lt;&gt;"OK","",IF(G129-J129-SUMIFS(C$8:C129,A$8:A129,"&gt;"&amp;(A129-7),P$8:P129,"OK")&lt;=0,"",J129/(G129-J129-SUMIFS(C$8:C129,A$8:A129,"&gt;"&amp;(A129-7),P$8:P129,"OK"))))</f>
        <v/>
      </c>
      <c r="L129" s="28" t="str">
        <f aca="false">IF(OR(P129&lt;&gt;"OK",K129="",N('Example Rules'!$B$8)=0),"",IF(K129&lt;=-'Example Rules'!$B$8,"STOP","OK"))</f>
        <v/>
      </c>
      <c r="M129" s="26" t="str">
        <f aca="false">IF(P129&lt;&gt;"OK","",MAX(IF(COUNT(M$8:M128)=0,N('Example Rules'!$B$5),INDEX(M$8:M128,MATCH(9.99E+307,M$8:M128)))+N(C129),G129))</f>
        <v/>
      </c>
      <c r="N129" s="27" t="str">
        <f aca="false">IF(P129&lt;&gt;"OK","",IF(N(M129)&lt;=0,"",MAX(0,1-G129/M129)))</f>
        <v/>
      </c>
      <c r="O129" s="33" t="str">
        <f aca="false">IF(P129&lt;&gt;"OK","",IF(OR(N('Example Rules'!$B$11)=0,N(N129)&lt;'Example Rules'!$B$11),1,IF(OR('Example Rules'!$B$12="",N('Example Rules'!$B$12)&lt;0,N('Example Rules'!$B$12)&gt;1),1,'Example Rules'!$B$12)))</f>
        <v/>
      </c>
      <c r="P129" s="28" t="str">
        <f aca="false">IF(COUNTA(A129:E129)=0,"",IF(NOT(ISNUMBER(A129)),"Add a date",IF(NOT(ISNUMBER(B129)),"Add P/L (0 if flat)",IF(AND(C129&lt;&gt;"",NOT(ISNUMBER(C129))),"Deposit must be a number",IF(N('Example Rules'!$B$5)&lt;=0,"Set account size on Rules",IF(A129&lt;=MAX(A$8:A128),"Date must be after the rows above","OK"))))))</f>
        <v/>
      </c>
      <c r="Q129" s="28" t="str">
        <f aca="false">IF(P129&lt;&gt;"OK","",COUNTIF(P$8:P129,"OK"))</f>
        <v/>
      </c>
    </row>
    <row r="130" customFormat="false" ht="15" hidden="false" customHeight="false" outlineLevel="0" collapsed="false">
      <c r="A130" s="29"/>
      <c r="B130" s="32"/>
      <c r="C130" s="32"/>
      <c r="D130" s="15"/>
      <c r="E130" s="15"/>
      <c r="F130" s="26" t="str">
        <f aca="false">IF(P130&lt;&gt;"OK","",IF(COUNT(G$8:G129)=0,N('Example Rules'!$B$5),INDEX(G$8:G129,MATCH(9.99E+307,G$8:G129))))</f>
        <v/>
      </c>
      <c r="G130" s="26" t="str">
        <f aca="false">IF(P130&lt;&gt;"OK","",F130+B130+N(C130))</f>
        <v/>
      </c>
      <c r="H130" s="27" t="str">
        <f aca="false">IF(OR(P130&lt;&gt;"OK",N(F130)&lt;=0),"",B130/F130)</f>
        <v/>
      </c>
      <c r="I130" s="28" t="str">
        <f aca="false">IF(OR(H130="",N('Example Rules'!$B$7)=0),"",IF(H130&lt;=-'Example Rules'!$B$7,"STOP","OK"))</f>
        <v/>
      </c>
      <c r="J130" s="26" t="str">
        <f aca="false">IF(P130&lt;&gt;"OK","",SUMIFS(B$8:B130,A$8:A130,"&gt;"&amp;(A130-7),P$8:P130,"OK"))</f>
        <v/>
      </c>
      <c r="K130" s="27" t="str">
        <f aca="false">IF(P130&lt;&gt;"OK","",IF(G130-J130-SUMIFS(C$8:C130,A$8:A130,"&gt;"&amp;(A130-7),P$8:P130,"OK")&lt;=0,"",J130/(G130-J130-SUMIFS(C$8:C130,A$8:A130,"&gt;"&amp;(A130-7),P$8:P130,"OK"))))</f>
        <v/>
      </c>
      <c r="L130" s="28" t="str">
        <f aca="false">IF(OR(P130&lt;&gt;"OK",K130="",N('Example Rules'!$B$8)=0),"",IF(K130&lt;=-'Example Rules'!$B$8,"STOP","OK"))</f>
        <v/>
      </c>
      <c r="M130" s="26" t="str">
        <f aca="false">IF(P130&lt;&gt;"OK","",MAX(IF(COUNT(M$8:M129)=0,N('Example Rules'!$B$5),INDEX(M$8:M129,MATCH(9.99E+307,M$8:M129)))+N(C130),G130))</f>
        <v/>
      </c>
      <c r="N130" s="27" t="str">
        <f aca="false">IF(P130&lt;&gt;"OK","",IF(N(M130)&lt;=0,"",MAX(0,1-G130/M130)))</f>
        <v/>
      </c>
      <c r="O130" s="33" t="str">
        <f aca="false">IF(P130&lt;&gt;"OK","",IF(OR(N('Example Rules'!$B$11)=0,N(N130)&lt;'Example Rules'!$B$11),1,IF(OR('Example Rules'!$B$12="",N('Example Rules'!$B$12)&lt;0,N('Example Rules'!$B$12)&gt;1),1,'Example Rules'!$B$12)))</f>
        <v/>
      </c>
      <c r="P130" s="28" t="str">
        <f aca="false">IF(COUNTA(A130:E130)=0,"",IF(NOT(ISNUMBER(A130)),"Add a date",IF(NOT(ISNUMBER(B130)),"Add P/L (0 if flat)",IF(AND(C130&lt;&gt;"",NOT(ISNUMBER(C130))),"Deposit must be a number",IF(N('Example Rules'!$B$5)&lt;=0,"Set account size on Rules",IF(A130&lt;=MAX(A$8:A129),"Date must be after the rows above","OK"))))))</f>
        <v/>
      </c>
      <c r="Q130" s="28" t="str">
        <f aca="false">IF(P130&lt;&gt;"OK","",COUNTIF(P$8:P130,"OK"))</f>
        <v/>
      </c>
    </row>
    <row r="131" customFormat="false" ht="15" hidden="false" customHeight="false" outlineLevel="0" collapsed="false">
      <c r="A131" s="29"/>
      <c r="B131" s="32"/>
      <c r="C131" s="32"/>
      <c r="D131" s="15"/>
      <c r="E131" s="15"/>
      <c r="F131" s="26" t="str">
        <f aca="false">IF(P131&lt;&gt;"OK","",IF(COUNT(G$8:G130)=0,N('Example Rules'!$B$5),INDEX(G$8:G130,MATCH(9.99E+307,G$8:G130))))</f>
        <v/>
      </c>
      <c r="G131" s="26" t="str">
        <f aca="false">IF(P131&lt;&gt;"OK","",F131+B131+N(C131))</f>
        <v/>
      </c>
      <c r="H131" s="27" t="str">
        <f aca="false">IF(OR(P131&lt;&gt;"OK",N(F131)&lt;=0),"",B131/F131)</f>
        <v/>
      </c>
      <c r="I131" s="28" t="str">
        <f aca="false">IF(OR(H131="",N('Example Rules'!$B$7)=0),"",IF(H131&lt;=-'Example Rules'!$B$7,"STOP","OK"))</f>
        <v/>
      </c>
      <c r="J131" s="26" t="str">
        <f aca="false">IF(P131&lt;&gt;"OK","",SUMIFS(B$8:B131,A$8:A131,"&gt;"&amp;(A131-7),P$8:P131,"OK"))</f>
        <v/>
      </c>
      <c r="K131" s="27" t="str">
        <f aca="false">IF(P131&lt;&gt;"OK","",IF(G131-J131-SUMIFS(C$8:C131,A$8:A131,"&gt;"&amp;(A131-7),P$8:P131,"OK")&lt;=0,"",J131/(G131-J131-SUMIFS(C$8:C131,A$8:A131,"&gt;"&amp;(A131-7),P$8:P131,"OK"))))</f>
        <v/>
      </c>
      <c r="L131" s="28" t="str">
        <f aca="false">IF(OR(P131&lt;&gt;"OK",K131="",N('Example Rules'!$B$8)=0),"",IF(K131&lt;=-'Example Rules'!$B$8,"STOP","OK"))</f>
        <v/>
      </c>
      <c r="M131" s="26" t="str">
        <f aca="false">IF(P131&lt;&gt;"OK","",MAX(IF(COUNT(M$8:M130)=0,N('Example Rules'!$B$5),INDEX(M$8:M130,MATCH(9.99E+307,M$8:M130)))+N(C131),G131))</f>
        <v/>
      </c>
      <c r="N131" s="27" t="str">
        <f aca="false">IF(P131&lt;&gt;"OK","",IF(N(M131)&lt;=0,"",MAX(0,1-G131/M131)))</f>
        <v/>
      </c>
      <c r="O131" s="33" t="str">
        <f aca="false">IF(P131&lt;&gt;"OK","",IF(OR(N('Example Rules'!$B$11)=0,N(N131)&lt;'Example Rules'!$B$11),1,IF(OR('Example Rules'!$B$12="",N('Example Rules'!$B$12)&lt;0,N('Example Rules'!$B$12)&gt;1),1,'Example Rules'!$B$12)))</f>
        <v/>
      </c>
      <c r="P131" s="28" t="str">
        <f aca="false">IF(COUNTA(A131:E131)=0,"",IF(NOT(ISNUMBER(A131)),"Add a date",IF(NOT(ISNUMBER(B131)),"Add P/L (0 if flat)",IF(AND(C131&lt;&gt;"",NOT(ISNUMBER(C131))),"Deposit must be a number",IF(N('Example Rules'!$B$5)&lt;=0,"Set account size on Rules",IF(A131&lt;=MAX(A$8:A130),"Date must be after the rows above","OK"))))))</f>
        <v/>
      </c>
      <c r="Q131" s="28" t="str">
        <f aca="false">IF(P131&lt;&gt;"OK","",COUNTIF(P$8:P131,"OK"))</f>
        <v/>
      </c>
    </row>
    <row r="132" customFormat="false" ht="15" hidden="false" customHeight="false" outlineLevel="0" collapsed="false">
      <c r="A132" s="29"/>
      <c r="B132" s="32"/>
      <c r="C132" s="32"/>
      <c r="D132" s="15"/>
      <c r="E132" s="15"/>
      <c r="F132" s="26" t="str">
        <f aca="false">IF(P132&lt;&gt;"OK","",IF(COUNT(G$8:G131)=0,N('Example Rules'!$B$5),INDEX(G$8:G131,MATCH(9.99E+307,G$8:G131))))</f>
        <v/>
      </c>
      <c r="G132" s="26" t="str">
        <f aca="false">IF(P132&lt;&gt;"OK","",F132+B132+N(C132))</f>
        <v/>
      </c>
      <c r="H132" s="27" t="str">
        <f aca="false">IF(OR(P132&lt;&gt;"OK",N(F132)&lt;=0),"",B132/F132)</f>
        <v/>
      </c>
      <c r="I132" s="28" t="str">
        <f aca="false">IF(OR(H132="",N('Example Rules'!$B$7)=0),"",IF(H132&lt;=-'Example Rules'!$B$7,"STOP","OK"))</f>
        <v/>
      </c>
      <c r="J132" s="26" t="str">
        <f aca="false">IF(P132&lt;&gt;"OK","",SUMIFS(B$8:B132,A$8:A132,"&gt;"&amp;(A132-7),P$8:P132,"OK"))</f>
        <v/>
      </c>
      <c r="K132" s="27" t="str">
        <f aca="false">IF(P132&lt;&gt;"OK","",IF(G132-J132-SUMIFS(C$8:C132,A$8:A132,"&gt;"&amp;(A132-7),P$8:P132,"OK")&lt;=0,"",J132/(G132-J132-SUMIFS(C$8:C132,A$8:A132,"&gt;"&amp;(A132-7),P$8:P132,"OK"))))</f>
        <v/>
      </c>
      <c r="L132" s="28" t="str">
        <f aca="false">IF(OR(P132&lt;&gt;"OK",K132="",N('Example Rules'!$B$8)=0),"",IF(K132&lt;=-'Example Rules'!$B$8,"STOP","OK"))</f>
        <v/>
      </c>
      <c r="M132" s="26" t="str">
        <f aca="false">IF(P132&lt;&gt;"OK","",MAX(IF(COUNT(M$8:M131)=0,N('Example Rules'!$B$5),INDEX(M$8:M131,MATCH(9.99E+307,M$8:M131)))+N(C132),G132))</f>
        <v/>
      </c>
      <c r="N132" s="27" t="str">
        <f aca="false">IF(P132&lt;&gt;"OK","",IF(N(M132)&lt;=0,"",MAX(0,1-G132/M132)))</f>
        <v/>
      </c>
      <c r="O132" s="33" t="str">
        <f aca="false">IF(P132&lt;&gt;"OK","",IF(OR(N('Example Rules'!$B$11)=0,N(N132)&lt;'Example Rules'!$B$11),1,IF(OR('Example Rules'!$B$12="",N('Example Rules'!$B$12)&lt;0,N('Example Rules'!$B$12)&gt;1),1,'Example Rules'!$B$12)))</f>
        <v/>
      </c>
      <c r="P132" s="28" t="str">
        <f aca="false">IF(COUNTA(A132:E132)=0,"",IF(NOT(ISNUMBER(A132)),"Add a date",IF(NOT(ISNUMBER(B132)),"Add P/L (0 if flat)",IF(AND(C132&lt;&gt;"",NOT(ISNUMBER(C132))),"Deposit must be a number",IF(N('Example Rules'!$B$5)&lt;=0,"Set account size on Rules",IF(A132&lt;=MAX(A$8:A131),"Date must be after the rows above","OK"))))))</f>
        <v/>
      </c>
      <c r="Q132" s="28" t="str">
        <f aca="false">IF(P132&lt;&gt;"OK","",COUNTIF(P$8:P132,"OK"))</f>
        <v/>
      </c>
    </row>
    <row r="133" customFormat="false" ht="15" hidden="false" customHeight="false" outlineLevel="0" collapsed="false">
      <c r="A133" s="29"/>
      <c r="B133" s="32"/>
      <c r="C133" s="32"/>
      <c r="D133" s="15"/>
      <c r="E133" s="15"/>
      <c r="F133" s="26" t="str">
        <f aca="false">IF(P133&lt;&gt;"OK","",IF(COUNT(G$8:G132)=0,N('Example Rules'!$B$5),INDEX(G$8:G132,MATCH(9.99E+307,G$8:G132))))</f>
        <v/>
      </c>
      <c r="G133" s="26" t="str">
        <f aca="false">IF(P133&lt;&gt;"OK","",F133+B133+N(C133))</f>
        <v/>
      </c>
      <c r="H133" s="27" t="str">
        <f aca="false">IF(OR(P133&lt;&gt;"OK",N(F133)&lt;=0),"",B133/F133)</f>
        <v/>
      </c>
      <c r="I133" s="28" t="str">
        <f aca="false">IF(OR(H133="",N('Example Rules'!$B$7)=0),"",IF(H133&lt;=-'Example Rules'!$B$7,"STOP","OK"))</f>
        <v/>
      </c>
      <c r="J133" s="26" t="str">
        <f aca="false">IF(P133&lt;&gt;"OK","",SUMIFS(B$8:B133,A$8:A133,"&gt;"&amp;(A133-7),P$8:P133,"OK"))</f>
        <v/>
      </c>
      <c r="K133" s="27" t="str">
        <f aca="false">IF(P133&lt;&gt;"OK","",IF(G133-J133-SUMIFS(C$8:C133,A$8:A133,"&gt;"&amp;(A133-7),P$8:P133,"OK")&lt;=0,"",J133/(G133-J133-SUMIFS(C$8:C133,A$8:A133,"&gt;"&amp;(A133-7),P$8:P133,"OK"))))</f>
        <v/>
      </c>
      <c r="L133" s="28" t="str">
        <f aca="false">IF(OR(P133&lt;&gt;"OK",K133="",N('Example Rules'!$B$8)=0),"",IF(K133&lt;=-'Example Rules'!$B$8,"STOP","OK"))</f>
        <v/>
      </c>
      <c r="M133" s="26" t="str">
        <f aca="false">IF(P133&lt;&gt;"OK","",MAX(IF(COUNT(M$8:M132)=0,N('Example Rules'!$B$5),INDEX(M$8:M132,MATCH(9.99E+307,M$8:M132)))+N(C133),G133))</f>
        <v/>
      </c>
      <c r="N133" s="27" t="str">
        <f aca="false">IF(P133&lt;&gt;"OK","",IF(N(M133)&lt;=0,"",MAX(0,1-G133/M133)))</f>
        <v/>
      </c>
      <c r="O133" s="33" t="str">
        <f aca="false">IF(P133&lt;&gt;"OK","",IF(OR(N('Example Rules'!$B$11)=0,N(N133)&lt;'Example Rules'!$B$11),1,IF(OR('Example Rules'!$B$12="",N('Example Rules'!$B$12)&lt;0,N('Example Rules'!$B$12)&gt;1),1,'Example Rules'!$B$12)))</f>
        <v/>
      </c>
      <c r="P133" s="28" t="str">
        <f aca="false">IF(COUNTA(A133:E133)=0,"",IF(NOT(ISNUMBER(A133)),"Add a date",IF(NOT(ISNUMBER(B133)),"Add P/L (0 if flat)",IF(AND(C133&lt;&gt;"",NOT(ISNUMBER(C133))),"Deposit must be a number",IF(N('Example Rules'!$B$5)&lt;=0,"Set account size on Rules",IF(A133&lt;=MAX(A$8:A132),"Date must be after the rows above","OK"))))))</f>
        <v/>
      </c>
      <c r="Q133" s="28" t="str">
        <f aca="false">IF(P133&lt;&gt;"OK","",COUNTIF(P$8:P133,"OK"))</f>
        <v/>
      </c>
    </row>
    <row r="134" customFormat="false" ht="15" hidden="false" customHeight="false" outlineLevel="0" collapsed="false">
      <c r="A134" s="29"/>
      <c r="B134" s="32"/>
      <c r="C134" s="32"/>
      <c r="D134" s="15"/>
      <c r="E134" s="15"/>
      <c r="F134" s="26" t="str">
        <f aca="false">IF(P134&lt;&gt;"OK","",IF(COUNT(G$8:G133)=0,N('Example Rules'!$B$5),INDEX(G$8:G133,MATCH(9.99E+307,G$8:G133))))</f>
        <v/>
      </c>
      <c r="G134" s="26" t="str">
        <f aca="false">IF(P134&lt;&gt;"OK","",F134+B134+N(C134))</f>
        <v/>
      </c>
      <c r="H134" s="27" t="str">
        <f aca="false">IF(OR(P134&lt;&gt;"OK",N(F134)&lt;=0),"",B134/F134)</f>
        <v/>
      </c>
      <c r="I134" s="28" t="str">
        <f aca="false">IF(OR(H134="",N('Example Rules'!$B$7)=0),"",IF(H134&lt;=-'Example Rules'!$B$7,"STOP","OK"))</f>
        <v/>
      </c>
      <c r="J134" s="26" t="str">
        <f aca="false">IF(P134&lt;&gt;"OK","",SUMIFS(B$8:B134,A$8:A134,"&gt;"&amp;(A134-7),P$8:P134,"OK"))</f>
        <v/>
      </c>
      <c r="K134" s="27" t="str">
        <f aca="false">IF(P134&lt;&gt;"OK","",IF(G134-J134-SUMIFS(C$8:C134,A$8:A134,"&gt;"&amp;(A134-7),P$8:P134,"OK")&lt;=0,"",J134/(G134-J134-SUMIFS(C$8:C134,A$8:A134,"&gt;"&amp;(A134-7),P$8:P134,"OK"))))</f>
        <v/>
      </c>
      <c r="L134" s="28" t="str">
        <f aca="false">IF(OR(P134&lt;&gt;"OK",K134="",N('Example Rules'!$B$8)=0),"",IF(K134&lt;=-'Example Rules'!$B$8,"STOP","OK"))</f>
        <v/>
      </c>
      <c r="M134" s="26" t="str">
        <f aca="false">IF(P134&lt;&gt;"OK","",MAX(IF(COUNT(M$8:M133)=0,N('Example Rules'!$B$5),INDEX(M$8:M133,MATCH(9.99E+307,M$8:M133)))+N(C134),G134))</f>
        <v/>
      </c>
      <c r="N134" s="27" t="str">
        <f aca="false">IF(P134&lt;&gt;"OK","",IF(N(M134)&lt;=0,"",MAX(0,1-G134/M134)))</f>
        <v/>
      </c>
      <c r="O134" s="33" t="str">
        <f aca="false">IF(P134&lt;&gt;"OK","",IF(OR(N('Example Rules'!$B$11)=0,N(N134)&lt;'Example Rules'!$B$11),1,IF(OR('Example Rules'!$B$12="",N('Example Rules'!$B$12)&lt;0,N('Example Rules'!$B$12)&gt;1),1,'Example Rules'!$B$12)))</f>
        <v/>
      </c>
      <c r="P134" s="28" t="str">
        <f aca="false">IF(COUNTA(A134:E134)=0,"",IF(NOT(ISNUMBER(A134)),"Add a date",IF(NOT(ISNUMBER(B134)),"Add P/L (0 if flat)",IF(AND(C134&lt;&gt;"",NOT(ISNUMBER(C134))),"Deposit must be a number",IF(N('Example Rules'!$B$5)&lt;=0,"Set account size on Rules",IF(A134&lt;=MAX(A$8:A133),"Date must be after the rows above","OK"))))))</f>
        <v/>
      </c>
      <c r="Q134" s="28" t="str">
        <f aca="false">IF(P134&lt;&gt;"OK","",COUNTIF(P$8:P134,"OK"))</f>
        <v/>
      </c>
    </row>
    <row r="135" customFormat="false" ht="15" hidden="false" customHeight="false" outlineLevel="0" collapsed="false">
      <c r="A135" s="29"/>
      <c r="B135" s="32"/>
      <c r="C135" s="32"/>
      <c r="D135" s="15"/>
      <c r="E135" s="15"/>
      <c r="F135" s="26" t="str">
        <f aca="false">IF(P135&lt;&gt;"OK","",IF(COUNT(G$8:G134)=0,N('Example Rules'!$B$5),INDEX(G$8:G134,MATCH(9.99E+307,G$8:G134))))</f>
        <v/>
      </c>
      <c r="G135" s="26" t="str">
        <f aca="false">IF(P135&lt;&gt;"OK","",F135+B135+N(C135))</f>
        <v/>
      </c>
      <c r="H135" s="27" t="str">
        <f aca="false">IF(OR(P135&lt;&gt;"OK",N(F135)&lt;=0),"",B135/F135)</f>
        <v/>
      </c>
      <c r="I135" s="28" t="str">
        <f aca="false">IF(OR(H135="",N('Example Rules'!$B$7)=0),"",IF(H135&lt;=-'Example Rules'!$B$7,"STOP","OK"))</f>
        <v/>
      </c>
      <c r="J135" s="26" t="str">
        <f aca="false">IF(P135&lt;&gt;"OK","",SUMIFS(B$8:B135,A$8:A135,"&gt;"&amp;(A135-7),P$8:P135,"OK"))</f>
        <v/>
      </c>
      <c r="K135" s="27" t="str">
        <f aca="false">IF(P135&lt;&gt;"OK","",IF(G135-J135-SUMIFS(C$8:C135,A$8:A135,"&gt;"&amp;(A135-7),P$8:P135,"OK")&lt;=0,"",J135/(G135-J135-SUMIFS(C$8:C135,A$8:A135,"&gt;"&amp;(A135-7),P$8:P135,"OK"))))</f>
        <v/>
      </c>
      <c r="L135" s="28" t="str">
        <f aca="false">IF(OR(P135&lt;&gt;"OK",K135="",N('Example Rules'!$B$8)=0),"",IF(K135&lt;=-'Example Rules'!$B$8,"STOP","OK"))</f>
        <v/>
      </c>
      <c r="M135" s="26" t="str">
        <f aca="false">IF(P135&lt;&gt;"OK","",MAX(IF(COUNT(M$8:M134)=0,N('Example Rules'!$B$5),INDEX(M$8:M134,MATCH(9.99E+307,M$8:M134)))+N(C135),G135))</f>
        <v/>
      </c>
      <c r="N135" s="27" t="str">
        <f aca="false">IF(P135&lt;&gt;"OK","",IF(N(M135)&lt;=0,"",MAX(0,1-G135/M135)))</f>
        <v/>
      </c>
      <c r="O135" s="33" t="str">
        <f aca="false">IF(P135&lt;&gt;"OK","",IF(OR(N('Example Rules'!$B$11)=0,N(N135)&lt;'Example Rules'!$B$11),1,IF(OR('Example Rules'!$B$12="",N('Example Rules'!$B$12)&lt;0,N('Example Rules'!$B$12)&gt;1),1,'Example Rules'!$B$12)))</f>
        <v/>
      </c>
      <c r="P135" s="28" t="str">
        <f aca="false">IF(COUNTA(A135:E135)=0,"",IF(NOT(ISNUMBER(A135)),"Add a date",IF(NOT(ISNUMBER(B135)),"Add P/L (0 if flat)",IF(AND(C135&lt;&gt;"",NOT(ISNUMBER(C135))),"Deposit must be a number",IF(N('Example Rules'!$B$5)&lt;=0,"Set account size on Rules",IF(A135&lt;=MAX(A$8:A134),"Date must be after the rows above","OK"))))))</f>
        <v/>
      </c>
      <c r="Q135" s="28" t="str">
        <f aca="false">IF(P135&lt;&gt;"OK","",COUNTIF(P$8:P135,"OK"))</f>
        <v/>
      </c>
    </row>
    <row r="136" customFormat="false" ht="15" hidden="false" customHeight="false" outlineLevel="0" collapsed="false">
      <c r="A136" s="29"/>
      <c r="B136" s="32"/>
      <c r="C136" s="32"/>
      <c r="D136" s="15"/>
      <c r="E136" s="15"/>
      <c r="F136" s="26" t="str">
        <f aca="false">IF(P136&lt;&gt;"OK","",IF(COUNT(G$8:G135)=0,N('Example Rules'!$B$5),INDEX(G$8:G135,MATCH(9.99E+307,G$8:G135))))</f>
        <v/>
      </c>
      <c r="G136" s="26" t="str">
        <f aca="false">IF(P136&lt;&gt;"OK","",F136+B136+N(C136))</f>
        <v/>
      </c>
      <c r="H136" s="27" t="str">
        <f aca="false">IF(OR(P136&lt;&gt;"OK",N(F136)&lt;=0),"",B136/F136)</f>
        <v/>
      </c>
      <c r="I136" s="28" t="str">
        <f aca="false">IF(OR(H136="",N('Example Rules'!$B$7)=0),"",IF(H136&lt;=-'Example Rules'!$B$7,"STOP","OK"))</f>
        <v/>
      </c>
      <c r="J136" s="26" t="str">
        <f aca="false">IF(P136&lt;&gt;"OK","",SUMIFS(B$8:B136,A$8:A136,"&gt;"&amp;(A136-7),P$8:P136,"OK"))</f>
        <v/>
      </c>
      <c r="K136" s="27" t="str">
        <f aca="false">IF(P136&lt;&gt;"OK","",IF(G136-J136-SUMIFS(C$8:C136,A$8:A136,"&gt;"&amp;(A136-7),P$8:P136,"OK")&lt;=0,"",J136/(G136-J136-SUMIFS(C$8:C136,A$8:A136,"&gt;"&amp;(A136-7),P$8:P136,"OK"))))</f>
        <v/>
      </c>
      <c r="L136" s="28" t="str">
        <f aca="false">IF(OR(P136&lt;&gt;"OK",K136="",N('Example Rules'!$B$8)=0),"",IF(K136&lt;=-'Example Rules'!$B$8,"STOP","OK"))</f>
        <v/>
      </c>
      <c r="M136" s="26" t="str">
        <f aca="false">IF(P136&lt;&gt;"OK","",MAX(IF(COUNT(M$8:M135)=0,N('Example Rules'!$B$5),INDEX(M$8:M135,MATCH(9.99E+307,M$8:M135)))+N(C136),G136))</f>
        <v/>
      </c>
      <c r="N136" s="27" t="str">
        <f aca="false">IF(P136&lt;&gt;"OK","",IF(N(M136)&lt;=0,"",MAX(0,1-G136/M136)))</f>
        <v/>
      </c>
      <c r="O136" s="33" t="str">
        <f aca="false">IF(P136&lt;&gt;"OK","",IF(OR(N('Example Rules'!$B$11)=0,N(N136)&lt;'Example Rules'!$B$11),1,IF(OR('Example Rules'!$B$12="",N('Example Rules'!$B$12)&lt;0,N('Example Rules'!$B$12)&gt;1),1,'Example Rules'!$B$12)))</f>
        <v/>
      </c>
      <c r="P136" s="28" t="str">
        <f aca="false">IF(COUNTA(A136:E136)=0,"",IF(NOT(ISNUMBER(A136)),"Add a date",IF(NOT(ISNUMBER(B136)),"Add P/L (0 if flat)",IF(AND(C136&lt;&gt;"",NOT(ISNUMBER(C136))),"Deposit must be a number",IF(N('Example Rules'!$B$5)&lt;=0,"Set account size on Rules",IF(A136&lt;=MAX(A$8:A135),"Date must be after the rows above","OK"))))))</f>
        <v/>
      </c>
      <c r="Q136" s="28" t="str">
        <f aca="false">IF(P136&lt;&gt;"OK","",COUNTIF(P$8:P136,"OK"))</f>
        <v/>
      </c>
    </row>
    <row r="137" customFormat="false" ht="15" hidden="false" customHeight="false" outlineLevel="0" collapsed="false">
      <c r="A137" s="29"/>
      <c r="B137" s="32"/>
      <c r="C137" s="32"/>
      <c r="D137" s="15"/>
      <c r="E137" s="15"/>
      <c r="F137" s="26" t="str">
        <f aca="false">IF(P137&lt;&gt;"OK","",IF(COUNT(G$8:G136)=0,N('Example Rules'!$B$5),INDEX(G$8:G136,MATCH(9.99E+307,G$8:G136))))</f>
        <v/>
      </c>
      <c r="G137" s="26" t="str">
        <f aca="false">IF(P137&lt;&gt;"OK","",F137+B137+N(C137))</f>
        <v/>
      </c>
      <c r="H137" s="27" t="str">
        <f aca="false">IF(OR(P137&lt;&gt;"OK",N(F137)&lt;=0),"",B137/F137)</f>
        <v/>
      </c>
      <c r="I137" s="28" t="str">
        <f aca="false">IF(OR(H137="",N('Example Rules'!$B$7)=0),"",IF(H137&lt;=-'Example Rules'!$B$7,"STOP","OK"))</f>
        <v/>
      </c>
      <c r="J137" s="26" t="str">
        <f aca="false">IF(P137&lt;&gt;"OK","",SUMIFS(B$8:B137,A$8:A137,"&gt;"&amp;(A137-7),P$8:P137,"OK"))</f>
        <v/>
      </c>
      <c r="K137" s="27" t="str">
        <f aca="false">IF(P137&lt;&gt;"OK","",IF(G137-J137-SUMIFS(C$8:C137,A$8:A137,"&gt;"&amp;(A137-7),P$8:P137,"OK")&lt;=0,"",J137/(G137-J137-SUMIFS(C$8:C137,A$8:A137,"&gt;"&amp;(A137-7),P$8:P137,"OK"))))</f>
        <v/>
      </c>
      <c r="L137" s="28" t="str">
        <f aca="false">IF(OR(P137&lt;&gt;"OK",K137="",N('Example Rules'!$B$8)=0),"",IF(K137&lt;=-'Example Rules'!$B$8,"STOP","OK"))</f>
        <v/>
      </c>
      <c r="M137" s="26" t="str">
        <f aca="false">IF(P137&lt;&gt;"OK","",MAX(IF(COUNT(M$8:M136)=0,N('Example Rules'!$B$5),INDEX(M$8:M136,MATCH(9.99E+307,M$8:M136)))+N(C137),G137))</f>
        <v/>
      </c>
      <c r="N137" s="27" t="str">
        <f aca="false">IF(P137&lt;&gt;"OK","",IF(N(M137)&lt;=0,"",MAX(0,1-G137/M137)))</f>
        <v/>
      </c>
      <c r="O137" s="33" t="str">
        <f aca="false">IF(P137&lt;&gt;"OK","",IF(OR(N('Example Rules'!$B$11)=0,N(N137)&lt;'Example Rules'!$B$11),1,IF(OR('Example Rules'!$B$12="",N('Example Rules'!$B$12)&lt;0,N('Example Rules'!$B$12)&gt;1),1,'Example Rules'!$B$12)))</f>
        <v/>
      </c>
      <c r="P137" s="28" t="str">
        <f aca="false">IF(COUNTA(A137:E137)=0,"",IF(NOT(ISNUMBER(A137)),"Add a date",IF(NOT(ISNUMBER(B137)),"Add P/L (0 if flat)",IF(AND(C137&lt;&gt;"",NOT(ISNUMBER(C137))),"Deposit must be a number",IF(N('Example Rules'!$B$5)&lt;=0,"Set account size on Rules",IF(A137&lt;=MAX(A$8:A136),"Date must be after the rows above","OK"))))))</f>
        <v/>
      </c>
      <c r="Q137" s="28" t="str">
        <f aca="false">IF(P137&lt;&gt;"OK","",COUNTIF(P$8:P137,"OK"))</f>
        <v/>
      </c>
    </row>
    <row r="138" customFormat="false" ht="15" hidden="false" customHeight="false" outlineLevel="0" collapsed="false">
      <c r="A138" s="29"/>
      <c r="B138" s="32"/>
      <c r="C138" s="32"/>
      <c r="D138" s="15"/>
      <c r="E138" s="15"/>
      <c r="F138" s="26" t="str">
        <f aca="false">IF(P138&lt;&gt;"OK","",IF(COUNT(G$8:G137)=0,N('Example Rules'!$B$5),INDEX(G$8:G137,MATCH(9.99E+307,G$8:G137))))</f>
        <v/>
      </c>
      <c r="G138" s="26" t="str">
        <f aca="false">IF(P138&lt;&gt;"OK","",F138+B138+N(C138))</f>
        <v/>
      </c>
      <c r="H138" s="27" t="str">
        <f aca="false">IF(OR(P138&lt;&gt;"OK",N(F138)&lt;=0),"",B138/F138)</f>
        <v/>
      </c>
      <c r="I138" s="28" t="str">
        <f aca="false">IF(OR(H138="",N('Example Rules'!$B$7)=0),"",IF(H138&lt;=-'Example Rules'!$B$7,"STOP","OK"))</f>
        <v/>
      </c>
      <c r="J138" s="26" t="str">
        <f aca="false">IF(P138&lt;&gt;"OK","",SUMIFS(B$8:B138,A$8:A138,"&gt;"&amp;(A138-7),P$8:P138,"OK"))</f>
        <v/>
      </c>
      <c r="K138" s="27" t="str">
        <f aca="false">IF(P138&lt;&gt;"OK","",IF(G138-J138-SUMIFS(C$8:C138,A$8:A138,"&gt;"&amp;(A138-7),P$8:P138,"OK")&lt;=0,"",J138/(G138-J138-SUMIFS(C$8:C138,A$8:A138,"&gt;"&amp;(A138-7),P$8:P138,"OK"))))</f>
        <v/>
      </c>
      <c r="L138" s="28" t="str">
        <f aca="false">IF(OR(P138&lt;&gt;"OK",K138="",N('Example Rules'!$B$8)=0),"",IF(K138&lt;=-'Example Rules'!$B$8,"STOP","OK"))</f>
        <v/>
      </c>
      <c r="M138" s="26" t="str">
        <f aca="false">IF(P138&lt;&gt;"OK","",MAX(IF(COUNT(M$8:M137)=0,N('Example Rules'!$B$5),INDEX(M$8:M137,MATCH(9.99E+307,M$8:M137)))+N(C138),G138))</f>
        <v/>
      </c>
      <c r="N138" s="27" t="str">
        <f aca="false">IF(P138&lt;&gt;"OK","",IF(N(M138)&lt;=0,"",MAX(0,1-G138/M138)))</f>
        <v/>
      </c>
      <c r="O138" s="33" t="str">
        <f aca="false">IF(P138&lt;&gt;"OK","",IF(OR(N('Example Rules'!$B$11)=0,N(N138)&lt;'Example Rules'!$B$11),1,IF(OR('Example Rules'!$B$12="",N('Example Rules'!$B$12)&lt;0,N('Example Rules'!$B$12)&gt;1),1,'Example Rules'!$B$12)))</f>
        <v/>
      </c>
      <c r="P138" s="28" t="str">
        <f aca="false">IF(COUNTA(A138:E138)=0,"",IF(NOT(ISNUMBER(A138)),"Add a date",IF(NOT(ISNUMBER(B138)),"Add P/L (0 if flat)",IF(AND(C138&lt;&gt;"",NOT(ISNUMBER(C138))),"Deposit must be a number",IF(N('Example Rules'!$B$5)&lt;=0,"Set account size on Rules",IF(A138&lt;=MAX(A$8:A137),"Date must be after the rows above","OK"))))))</f>
        <v/>
      </c>
      <c r="Q138" s="28" t="str">
        <f aca="false">IF(P138&lt;&gt;"OK","",COUNTIF(P$8:P138,"OK"))</f>
        <v/>
      </c>
    </row>
    <row r="139" customFormat="false" ht="15" hidden="false" customHeight="false" outlineLevel="0" collapsed="false">
      <c r="A139" s="29"/>
      <c r="B139" s="32"/>
      <c r="C139" s="32"/>
      <c r="D139" s="15"/>
      <c r="E139" s="15"/>
      <c r="F139" s="26" t="str">
        <f aca="false">IF(P139&lt;&gt;"OK","",IF(COUNT(G$8:G138)=0,N('Example Rules'!$B$5),INDEX(G$8:G138,MATCH(9.99E+307,G$8:G138))))</f>
        <v/>
      </c>
      <c r="G139" s="26" t="str">
        <f aca="false">IF(P139&lt;&gt;"OK","",F139+B139+N(C139))</f>
        <v/>
      </c>
      <c r="H139" s="27" t="str">
        <f aca="false">IF(OR(P139&lt;&gt;"OK",N(F139)&lt;=0),"",B139/F139)</f>
        <v/>
      </c>
      <c r="I139" s="28" t="str">
        <f aca="false">IF(OR(H139="",N('Example Rules'!$B$7)=0),"",IF(H139&lt;=-'Example Rules'!$B$7,"STOP","OK"))</f>
        <v/>
      </c>
      <c r="J139" s="26" t="str">
        <f aca="false">IF(P139&lt;&gt;"OK","",SUMIFS(B$8:B139,A$8:A139,"&gt;"&amp;(A139-7),P$8:P139,"OK"))</f>
        <v/>
      </c>
      <c r="K139" s="27" t="str">
        <f aca="false">IF(P139&lt;&gt;"OK","",IF(G139-J139-SUMIFS(C$8:C139,A$8:A139,"&gt;"&amp;(A139-7),P$8:P139,"OK")&lt;=0,"",J139/(G139-J139-SUMIFS(C$8:C139,A$8:A139,"&gt;"&amp;(A139-7),P$8:P139,"OK"))))</f>
        <v/>
      </c>
      <c r="L139" s="28" t="str">
        <f aca="false">IF(OR(P139&lt;&gt;"OK",K139="",N('Example Rules'!$B$8)=0),"",IF(K139&lt;=-'Example Rules'!$B$8,"STOP","OK"))</f>
        <v/>
      </c>
      <c r="M139" s="26" t="str">
        <f aca="false">IF(P139&lt;&gt;"OK","",MAX(IF(COUNT(M$8:M138)=0,N('Example Rules'!$B$5),INDEX(M$8:M138,MATCH(9.99E+307,M$8:M138)))+N(C139),G139))</f>
        <v/>
      </c>
      <c r="N139" s="27" t="str">
        <f aca="false">IF(P139&lt;&gt;"OK","",IF(N(M139)&lt;=0,"",MAX(0,1-G139/M139)))</f>
        <v/>
      </c>
      <c r="O139" s="33" t="str">
        <f aca="false">IF(P139&lt;&gt;"OK","",IF(OR(N('Example Rules'!$B$11)=0,N(N139)&lt;'Example Rules'!$B$11),1,IF(OR('Example Rules'!$B$12="",N('Example Rules'!$B$12)&lt;0,N('Example Rules'!$B$12)&gt;1),1,'Example Rules'!$B$12)))</f>
        <v/>
      </c>
      <c r="P139" s="28" t="str">
        <f aca="false">IF(COUNTA(A139:E139)=0,"",IF(NOT(ISNUMBER(A139)),"Add a date",IF(NOT(ISNUMBER(B139)),"Add P/L (0 if flat)",IF(AND(C139&lt;&gt;"",NOT(ISNUMBER(C139))),"Deposit must be a number",IF(N('Example Rules'!$B$5)&lt;=0,"Set account size on Rules",IF(A139&lt;=MAX(A$8:A138),"Date must be after the rows above","OK"))))))</f>
        <v/>
      </c>
      <c r="Q139" s="28" t="str">
        <f aca="false">IF(P139&lt;&gt;"OK","",COUNTIF(P$8:P139,"OK"))</f>
        <v/>
      </c>
    </row>
    <row r="140" customFormat="false" ht="15" hidden="false" customHeight="false" outlineLevel="0" collapsed="false">
      <c r="A140" s="29"/>
      <c r="B140" s="32"/>
      <c r="C140" s="32"/>
      <c r="D140" s="15"/>
      <c r="E140" s="15"/>
      <c r="F140" s="26" t="str">
        <f aca="false">IF(P140&lt;&gt;"OK","",IF(COUNT(G$8:G139)=0,N('Example Rules'!$B$5),INDEX(G$8:G139,MATCH(9.99E+307,G$8:G139))))</f>
        <v/>
      </c>
      <c r="G140" s="26" t="str">
        <f aca="false">IF(P140&lt;&gt;"OK","",F140+B140+N(C140))</f>
        <v/>
      </c>
      <c r="H140" s="27" t="str">
        <f aca="false">IF(OR(P140&lt;&gt;"OK",N(F140)&lt;=0),"",B140/F140)</f>
        <v/>
      </c>
      <c r="I140" s="28" t="str">
        <f aca="false">IF(OR(H140="",N('Example Rules'!$B$7)=0),"",IF(H140&lt;=-'Example Rules'!$B$7,"STOP","OK"))</f>
        <v/>
      </c>
      <c r="J140" s="26" t="str">
        <f aca="false">IF(P140&lt;&gt;"OK","",SUMIFS(B$8:B140,A$8:A140,"&gt;"&amp;(A140-7),P$8:P140,"OK"))</f>
        <v/>
      </c>
      <c r="K140" s="27" t="str">
        <f aca="false">IF(P140&lt;&gt;"OK","",IF(G140-J140-SUMIFS(C$8:C140,A$8:A140,"&gt;"&amp;(A140-7),P$8:P140,"OK")&lt;=0,"",J140/(G140-J140-SUMIFS(C$8:C140,A$8:A140,"&gt;"&amp;(A140-7),P$8:P140,"OK"))))</f>
        <v/>
      </c>
      <c r="L140" s="28" t="str">
        <f aca="false">IF(OR(P140&lt;&gt;"OK",K140="",N('Example Rules'!$B$8)=0),"",IF(K140&lt;=-'Example Rules'!$B$8,"STOP","OK"))</f>
        <v/>
      </c>
      <c r="M140" s="26" t="str">
        <f aca="false">IF(P140&lt;&gt;"OK","",MAX(IF(COUNT(M$8:M139)=0,N('Example Rules'!$B$5),INDEX(M$8:M139,MATCH(9.99E+307,M$8:M139)))+N(C140),G140))</f>
        <v/>
      </c>
      <c r="N140" s="27" t="str">
        <f aca="false">IF(P140&lt;&gt;"OK","",IF(N(M140)&lt;=0,"",MAX(0,1-G140/M140)))</f>
        <v/>
      </c>
      <c r="O140" s="33" t="str">
        <f aca="false">IF(P140&lt;&gt;"OK","",IF(OR(N('Example Rules'!$B$11)=0,N(N140)&lt;'Example Rules'!$B$11),1,IF(OR('Example Rules'!$B$12="",N('Example Rules'!$B$12)&lt;0,N('Example Rules'!$B$12)&gt;1),1,'Example Rules'!$B$12)))</f>
        <v/>
      </c>
      <c r="P140" s="28" t="str">
        <f aca="false">IF(COUNTA(A140:E140)=0,"",IF(NOT(ISNUMBER(A140)),"Add a date",IF(NOT(ISNUMBER(B140)),"Add P/L (0 if flat)",IF(AND(C140&lt;&gt;"",NOT(ISNUMBER(C140))),"Deposit must be a number",IF(N('Example Rules'!$B$5)&lt;=0,"Set account size on Rules",IF(A140&lt;=MAX(A$8:A139),"Date must be after the rows above","OK"))))))</f>
        <v/>
      </c>
      <c r="Q140" s="28" t="str">
        <f aca="false">IF(P140&lt;&gt;"OK","",COUNTIF(P$8:P140,"OK"))</f>
        <v/>
      </c>
    </row>
    <row r="141" customFormat="false" ht="15" hidden="false" customHeight="false" outlineLevel="0" collapsed="false">
      <c r="A141" s="29"/>
      <c r="B141" s="32"/>
      <c r="C141" s="32"/>
      <c r="D141" s="15"/>
      <c r="E141" s="15"/>
      <c r="F141" s="26" t="str">
        <f aca="false">IF(P141&lt;&gt;"OK","",IF(COUNT(G$8:G140)=0,N('Example Rules'!$B$5),INDEX(G$8:G140,MATCH(9.99E+307,G$8:G140))))</f>
        <v/>
      </c>
      <c r="G141" s="26" t="str">
        <f aca="false">IF(P141&lt;&gt;"OK","",F141+B141+N(C141))</f>
        <v/>
      </c>
      <c r="H141" s="27" t="str">
        <f aca="false">IF(OR(P141&lt;&gt;"OK",N(F141)&lt;=0),"",B141/F141)</f>
        <v/>
      </c>
      <c r="I141" s="28" t="str">
        <f aca="false">IF(OR(H141="",N('Example Rules'!$B$7)=0),"",IF(H141&lt;=-'Example Rules'!$B$7,"STOP","OK"))</f>
        <v/>
      </c>
      <c r="J141" s="26" t="str">
        <f aca="false">IF(P141&lt;&gt;"OK","",SUMIFS(B$8:B141,A$8:A141,"&gt;"&amp;(A141-7),P$8:P141,"OK"))</f>
        <v/>
      </c>
      <c r="K141" s="27" t="str">
        <f aca="false">IF(P141&lt;&gt;"OK","",IF(G141-J141-SUMIFS(C$8:C141,A$8:A141,"&gt;"&amp;(A141-7),P$8:P141,"OK")&lt;=0,"",J141/(G141-J141-SUMIFS(C$8:C141,A$8:A141,"&gt;"&amp;(A141-7),P$8:P141,"OK"))))</f>
        <v/>
      </c>
      <c r="L141" s="28" t="str">
        <f aca="false">IF(OR(P141&lt;&gt;"OK",K141="",N('Example Rules'!$B$8)=0),"",IF(K141&lt;=-'Example Rules'!$B$8,"STOP","OK"))</f>
        <v/>
      </c>
      <c r="M141" s="26" t="str">
        <f aca="false">IF(P141&lt;&gt;"OK","",MAX(IF(COUNT(M$8:M140)=0,N('Example Rules'!$B$5),INDEX(M$8:M140,MATCH(9.99E+307,M$8:M140)))+N(C141),G141))</f>
        <v/>
      </c>
      <c r="N141" s="27" t="str">
        <f aca="false">IF(P141&lt;&gt;"OK","",IF(N(M141)&lt;=0,"",MAX(0,1-G141/M141)))</f>
        <v/>
      </c>
      <c r="O141" s="33" t="str">
        <f aca="false">IF(P141&lt;&gt;"OK","",IF(OR(N('Example Rules'!$B$11)=0,N(N141)&lt;'Example Rules'!$B$11),1,IF(OR('Example Rules'!$B$12="",N('Example Rules'!$B$12)&lt;0,N('Example Rules'!$B$12)&gt;1),1,'Example Rules'!$B$12)))</f>
        <v/>
      </c>
      <c r="P141" s="28" t="str">
        <f aca="false">IF(COUNTA(A141:E141)=0,"",IF(NOT(ISNUMBER(A141)),"Add a date",IF(NOT(ISNUMBER(B141)),"Add P/L (0 if flat)",IF(AND(C141&lt;&gt;"",NOT(ISNUMBER(C141))),"Deposit must be a number",IF(N('Example Rules'!$B$5)&lt;=0,"Set account size on Rules",IF(A141&lt;=MAX(A$8:A140),"Date must be after the rows above","OK"))))))</f>
        <v/>
      </c>
      <c r="Q141" s="28" t="str">
        <f aca="false">IF(P141&lt;&gt;"OK","",COUNTIF(P$8:P141,"OK"))</f>
        <v/>
      </c>
    </row>
    <row r="142" customFormat="false" ht="15" hidden="false" customHeight="false" outlineLevel="0" collapsed="false">
      <c r="A142" s="29"/>
      <c r="B142" s="32"/>
      <c r="C142" s="32"/>
      <c r="D142" s="15"/>
      <c r="E142" s="15"/>
      <c r="F142" s="26" t="str">
        <f aca="false">IF(P142&lt;&gt;"OK","",IF(COUNT(G$8:G141)=0,N('Example Rules'!$B$5),INDEX(G$8:G141,MATCH(9.99E+307,G$8:G141))))</f>
        <v/>
      </c>
      <c r="G142" s="26" t="str">
        <f aca="false">IF(P142&lt;&gt;"OK","",F142+B142+N(C142))</f>
        <v/>
      </c>
      <c r="H142" s="27" t="str">
        <f aca="false">IF(OR(P142&lt;&gt;"OK",N(F142)&lt;=0),"",B142/F142)</f>
        <v/>
      </c>
      <c r="I142" s="28" t="str">
        <f aca="false">IF(OR(H142="",N('Example Rules'!$B$7)=0),"",IF(H142&lt;=-'Example Rules'!$B$7,"STOP","OK"))</f>
        <v/>
      </c>
      <c r="J142" s="26" t="str">
        <f aca="false">IF(P142&lt;&gt;"OK","",SUMIFS(B$8:B142,A$8:A142,"&gt;"&amp;(A142-7),P$8:P142,"OK"))</f>
        <v/>
      </c>
      <c r="K142" s="27" t="str">
        <f aca="false">IF(P142&lt;&gt;"OK","",IF(G142-J142-SUMIFS(C$8:C142,A$8:A142,"&gt;"&amp;(A142-7),P$8:P142,"OK")&lt;=0,"",J142/(G142-J142-SUMIFS(C$8:C142,A$8:A142,"&gt;"&amp;(A142-7),P$8:P142,"OK"))))</f>
        <v/>
      </c>
      <c r="L142" s="28" t="str">
        <f aca="false">IF(OR(P142&lt;&gt;"OK",K142="",N('Example Rules'!$B$8)=0),"",IF(K142&lt;=-'Example Rules'!$B$8,"STOP","OK"))</f>
        <v/>
      </c>
      <c r="M142" s="26" t="str">
        <f aca="false">IF(P142&lt;&gt;"OK","",MAX(IF(COUNT(M$8:M141)=0,N('Example Rules'!$B$5),INDEX(M$8:M141,MATCH(9.99E+307,M$8:M141)))+N(C142),G142))</f>
        <v/>
      </c>
      <c r="N142" s="27" t="str">
        <f aca="false">IF(P142&lt;&gt;"OK","",IF(N(M142)&lt;=0,"",MAX(0,1-G142/M142)))</f>
        <v/>
      </c>
      <c r="O142" s="33" t="str">
        <f aca="false">IF(P142&lt;&gt;"OK","",IF(OR(N('Example Rules'!$B$11)=0,N(N142)&lt;'Example Rules'!$B$11),1,IF(OR('Example Rules'!$B$12="",N('Example Rules'!$B$12)&lt;0,N('Example Rules'!$B$12)&gt;1),1,'Example Rules'!$B$12)))</f>
        <v/>
      </c>
      <c r="P142" s="28" t="str">
        <f aca="false">IF(COUNTA(A142:E142)=0,"",IF(NOT(ISNUMBER(A142)),"Add a date",IF(NOT(ISNUMBER(B142)),"Add P/L (0 if flat)",IF(AND(C142&lt;&gt;"",NOT(ISNUMBER(C142))),"Deposit must be a number",IF(N('Example Rules'!$B$5)&lt;=0,"Set account size on Rules",IF(A142&lt;=MAX(A$8:A141),"Date must be after the rows above","OK"))))))</f>
        <v/>
      </c>
      <c r="Q142" s="28" t="str">
        <f aca="false">IF(P142&lt;&gt;"OK","",COUNTIF(P$8:P142,"OK"))</f>
        <v/>
      </c>
    </row>
    <row r="143" customFormat="false" ht="15" hidden="false" customHeight="false" outlineLevel="0" collapsed="false">
      <c r="A143" s="29"/>
      <c r="B143" s="32"/>
      <c r="C143" s="32"/>
      <c r="D143" s="15"/>
      <c r="E143" s="15"/>
      <c r="F143" s="26" t="str">
        <f aca="false">IF(P143&lt;&gt;"OK","",IF(COUNT(G$8:G142)=0,N('Example Rules'!$B$5),INDEX(G$8:G142,MATCH(9.99E+307,G$8:G142))))</f>
        <v/>
      </c>
      <c r="G143" s="26" t="str">
        <f aca="false">IF(P143&lt;&gt;"OK","",F143+B143+N(C143))</f>
        <v/>
      </c>
      <c r="H143" s="27" t="str">
        <f aca="false">IF(OR(P143&lt;&gt;"OK",N(F143)&lt;=0),"",B143/F143)</f>
        <v/>
      </c>
      <c r="I143" s="28" t="str">
        <f aca="false">IF(OR(H143="",N('Example Rules'!$B$7)=0),"",IF(H143&lt;=-'Example Rules'!$B$7,"STOP","OK"))</f>
        <v/>
      </c>
      <c r="J143" s="26" t="str">
        <f aca="false">IF(P143&lt;&gt;"OK","",SUMIFS(B$8:B143,A$8:A143,"&gt;"&amp;(A143-7),P$8:P143,"OK"))</f>
        <v/>
      </c>
      <c r="K143" s="27" t="str">
        <f aca="false">IF(P143&lt;&gt;"OK","",IF(G143-J143-SUMIFS(C$8:C143,A$8:A143,"&gt;"&amp;(A143-7),P$8:P143,"OK")&lt;=0,"",J143/(G143-J143-SUMIFS(C$8:C143,A$8:A143,"&gt;"&amp;(A143-7),P$8:P143,"OK"))))</f>
        <v/>
      </c>
      <c r="L143" s="28" t="str">
        <f aca="false">IF(OR(P143&lt;&gt;"OK",K143="",N('Example Rules'!$B$8)=0),"",IF(K143&lt;=-'Example Rules'!$B$8,"STOP","OK"))</f>
        <v/>
      </c>
      <c r="M143" s="26" t="str">
        <f aca="false">IF(P143&lt;&gt;"OK","",MAX(IF(COUNT(M$8:M142)=0,N('Example Rules'!$B$5),INDEX(M$8:M142,MATCH(9.99E+307,M$8:M142)))+N(C143),G143))</f>
        <v/>
      </c>
      <c r="N143" s="27" t="str">
        <f aca="false">IF(P143&lt;&gt;"OK","",IF(N(M143)&lt;=0,"",MAX(0,1-G143/M143)))</f>
        <v/>
      </c>
      <c r="O143" s="33" t="str">
        <f aca="false">IF(P143&lt;&gt;"OK","",IF(OR(N('Example Rules'!$B$11)=0,N(N143)&lt;'Example Rules'!$B$11),1,IF(OR('Example Rules'!$B$12="",N('Example Rules'!$B$12)&lt;0,N('Example Rules'!$B$12)&gt;1),1,'Example Rules'!$B$12)))</f>
        <v/>
      </c>
      <c r="P143" s="28" t="str">
        <f aca="false">IF(COUNTA(A143:E143)=0,"",IF(NOT(ISNUMBER(A143)),"Add a date",IF(NOT(ISNUMBER(B143)),"Add P/L (0 if flat)",IF(AND(C143&lt;&gt;"",NOT(ISNUMBER(C143))),"Deposit must be a number",IF(N('Example Rules'!$B$5)&lt;=0,"Set account size on Rules",IF(A143&lt;=MAX(A$8:A142),"Date must be after the rows above","OK"))))))</f>
        <v/>
      </c>
      <c r="Q143" s="28" t="str">
        <f aca="false">IF(P143&lt;&gt;"OK","",COUNTIF(P$8:P143,"OK"))</f>
        <v/>
      </c>
    </row>
    <row r="144" customFormat="false" ht="15" hidden="false" customHeight="false" outlineLevel="0" collapsed="false">
      <c r="A144" s="29"/>
      <c r="B144" s="32"/>
      <c r="C144" s="32"/>
      <c r="D144" s="15"/>
      <c r="E144" s="15"/>
      <c r="F144" s="26" t="str">
        <f aca="false">IF(P144&lt;&gt;"OK","",IF(COUNT(G$8:G143)=0,N('Example Rules'!$B$5),INDEX(G$8:G143,MATCH(9.99E+307,G$8:G143))))</f>
        <v/>
      </c>
      <c r="G144" s="26" t="str">
        <f aca="false">IF(P144&lt;&gt;"OK","",F144+B144+N(C144))</f>
        <v/>
      </c>
      <c r="H144" s="27" t="str">
        <f aca="false">IF(OR(P144&lt;&gt;"OK",N(F144)&lt;=0),"",B144/F144)</f>
        <v/>
      </c>
      <c r="I144" s="28" t="str">
        <f aca="false">IF(OR(H144="",N('Example Rules'!$B$7)=0),"",IF(H144&lt;=-'Example Rules'!$B$7,"STOP","OK"))</f>
        <v/>
      </c>
      <c r="J144" s="26" t="str">
        <f aca="false">IF(P144&lt;&gt;"OK","",SUMIFS(B$8:B144,A$8:A144,"&gt;"&amp;(A144-7),P$8:P144,"OK"))</f>
        <v/>
      </c>
      <c r="K144" s="27" t="str">
        <f aca="false">IF(P144&lt;&gt;"OK","",IF(G144-J144-SUMIFS(C$8:C144,A$8:A144,"&gt;"&amp;(A144-7),P$8:P144,"OK")&lt;=0,"",J144/(G144-J144-SUMIFS(C$8:C144,A$8:A144,"&gt;"&amp;(A144-7),P$8:P144,"OK"))))</f>
        <v/>
      </c>
      <c r="L144" s="28" t="str">
        <f aca="false">IF(OR(P144&lt;&gt;"OK",K144="",N('Example Rules'!$B$8)=0),"",IF(K144&lt;=-'Example Rules'!$B$8,"STOP","OK"))</f>
        <v/>
      </c>
      <c r="M144" s="26" t="str">
        <f aca="false">IF(P144&lt;&gt;"OK","",MAX(IF(COUNT(M$8:M143)=0,N('Example Rules'!$B$5),INDEX(M$8:M143,MATCH(9.99E+307,M$8:M143)))+N(C144),G144))</f>
        <v/>
      </c>
      <c r="N144" s="27" t="str">
        <f aca="false">IF(P144&lt;&gt;"OK","",IF(N(M144)&lt;=0,"",MAX(0,1-G144/M144)))</f>
        <v/>
      </c>
      <c r="O144" s="33" t="str">
        <f aca="false">IF(P144&lt;&gt;"OK","",IF(OR(N('Example Rules'!$B$11)=0,N(N144)&lt;'Example Rules'!$B$11),1,IF(OR('Example Rules'!$B$12="",N('Example Rules'!$B$12)&lt;0,N('Example Rules'!$B$12)&gt;1),1,'Example Rules'!$B$12)))</f>
        <v/>
      </c>
      <c r="P144" s="28" t="str">
        <f aca="false">IF(COUNTA(A144:E144)=0,"",IF(NOT(ISNUMBER(A144)),"Add a date",IF(NOT(ISNUMBER(B144)),"Add P/L (0 if flat)",IF(AND(C144&lt;&gt;"",NOT(ISNUMBER(C144))),"Deposit must be a number",IF(N('Example Rules'!$B$5)&lt;=0,"Set account size on Rules",IF(A144&lt;=MAX(A$8:A143),"Date must be after the rows above","OK"))))))</f>
        <v/>
      </c>
      <c r="Q144" s="28" t="str">
        <f aca="false">IF(P144&lt;&gt;"OK","",COUNTIF(P$8:P144,"OK"))</f>
        <v/>
      </c>
    </row>
    <row r="145" customFormat="false" ht="15" hidden="false" customHeight="false" outlineLevel="0" collapsed="false">
      <c r="A145" s="29"/>
      <c r="B145" s="32"/>
      <c r="C145" s="32"/>
      <c r="D145" s="15"/>
      <c r="E145" s="15"/>
      <c r="F145" s="26" t="str">
        <f aca="false">IF(P145&lt;&gt;"OK","",IF(COUNT(G$8:G144)=0,N('Example Rules'!$B$5),INDEX(G$8:G144,MATCH(9.99E+307,G$8:G144))))</f>
        <v/>
      </c>
      <c r="G145" s="26" t="str">
        <f aca="false">IF(P145&lt;&gt;"OK","",F145+B145+N(C145))</f>
        <v/>
      </c>
      <c r="H145" s="27" t="str">
        <f aca="false">IF(OR(P145&lt;&gt;"OK",N(F145)&lt;=0),"",B145/F145)</f>
        <v/>
      </c>
      <c r="I145" s="28" t="str">
        <f aca="false">IF(OR(H145="",N('Example Rules'!$B$7)=0),"",IF(H145&lt;=-'Example Rules'!$B$7,"STOP","OK"))</f>
        <v/>
      </c>
      <c r="J145" s="26" t="str">
        <f aca="false">IF(P145&lt;&gt;"OK","",SUMIFS(B$8:B145,A$8:A145,"&gt;"&amp;(A145-7),P$8:P145,"OK"))</f>
        <v/>
      </c>
      <c r="K145" s="27" t="str">
        <f aca="false">IF(P145&lt;&gt;"OK","",IF(G145-J145-SUMIFS(C$8:C145,A$8:A145,"&gt;"&amp;(A145-7),P$8:P145,"OK")&lt;=0,"",J145/(G145-J145-SUMIFS(C$8:C145,A$8:A145,"&gt;"&amp;(A145-7),P$8:P145,"OK"))))</f>
        <v/>
      </c>
      <c r="L145" s="28" t="str">
        <f aca="false">IF(OR(P145&lt;&gt;"OK",K145="",N('Example Rules'!$B$8)=0),"",IF(K145&lt;=-'Example Rules'!$B$8,"STOP","OK"))</f>
        <v/>
      </c>
      <c r="M145" s="26" t="str">
        <f aca="false">IF(P145&lt;&gt;"OK","",MAX(IF(COUNT(M$8:M144)=0,N('Example Rules'!$B$5),INDEX(M$8:M144,MATCH(9.99E+307,M$8:M144)))+N(C145),G145))</f>
        <v/>
      </c>
      <c r="N145" s="27" t="str">
        <f aca="false">IF(P145&lt;&gt;"OK","",IF(N(M145)&lt;=0,"",MAX(0,1-G145/M145)))</f>
        <v/>
      </c>
      <c r="O145" s="33" t="str">
        <f aca="false">IF(P145&lt;&gt;"OK","",IF(OR(N('Example Rules'!$B$11)=0,N(N145)&lt;'Example Rules'!$B$11),1,IF(OR('Example Rules'!$B$12="",N('Example Rules'!$B$12)&lt;0,N('Example Rules'!$B$12)&gt;1),1,'Example Rules'!$B$12)))</f>
        <v/>
      </c>
      <c r="P145" s="28" t="str">
        <f aca="false">IF(COUNTA(A145:E145)=0,"",IF(NOT(ISNUMBER(A145)),"Add a date",IF(NOT(ISNUMBER(B145)),"Add P/L (0 if flat)",IF(AND(C145&lt;&gt;"",NOT(ISNUMBER(C145))),"Deposit must be a number",IF(N('Example Rules'!$B$5)&lt;=0,"Set account size on Rules",IF(A145&lt;=MAX(A$8:A144),"Date must be after the rows above","OK"))))))</f>
        <v/>
      </c>
      <c r="Q145" s="28" t="str">
        <f aca="false">IF(P145&lt;&gt;"OK","",COUNTIF(P$8:P145,"OK"))</f>
        <v/>
      </c>
    </row>
    <row r="146" customFormat="false" ht="15" hidden="false" customHeight="false" outlineLevel="0" collapsed="false">
      <c r="A146" s="29"/>
      <c r="B146" s="32"/>
      <c r="C146" s="32"/>
      <c r="D146" s="15"/>
      <c r="E146" s="15"/>
      <c r="F146" s="26" t="str">
        <f aca="false">IF(P146&lt;&gt;"OK","",IF(COUNT(G$8:G145)=0,N('Example Rules'!$B$5),INDEX(G$8:G145,MATCH(9.99E+307,G$8:G145))))</f>
        <v/>
      </c>
      <c r="G146" s="26" t="str">
        <f aca="false">IF(P146&lt;&gt;"OK","",F146+B146+N(C146))</f>
        <v/>
      </c>
      <c r="H146" s="27" t="str">
        <f aca="false">IF(OR(P146&lt;&gt;"OK",N(F146)&lt;=0),"",B146/F146)</f>
        <v/>
      </c>
      <c r="I146" s="28" t="str">
        <f aca="false">IF(OR(H146="",N('Example Rules'!$B$7)=0),"",IF(H146&lt;=-'Example Rules'!$B$7,"STOP","OK"))</f>
        <v/>
      </c>
      <c r="J146" s="26" t="str">
        <f aca="false">IF(P146&lt;&gt;"OK","",SUMIFS(B$8:B146,A$8:A146,"&gt;"&amp;(A146-7),P$8:P146,"OK"))</f>
        <v/>
      </c>
      <c r="K146" s="27" t="str">
        <f aca="false">IF(P146&lt;&gt;"OK","",IF(G146-J146-SUMIFS(C$8:C146,A$8:A146,"&gt;"&amp;(A146-7),P$8:P146,"OK")&lt;=0,"",J146/(G146-J146-SUMIFS(C$8:C146,A$8:A146,"&gt;"&amp;(A146-7),P$8:P146,"OK"))))</f>
        <v/>
      </c>
      <c r="L146" s="28" t="str">
        <f aca="false">IF(OR(P146&lt;&gt;"OK",K146="",N('Example Rules'!$B$8)=0),"",IF(K146&lt;=-'Example Rules'!$B$8,"STOP","OK"))</f>
        <v/>
      </c>
      <c r="M146" s="26" t="str">
        <f aca="false">IF(P146&lt;&gt;"OK","",MAX(IF(COUNT(M$8:M145)=0,N('Example Rules'!$B$5),INDEX(M$8:M145,MATCH(9.99E+307,M$8:M145)))+N(C146),G146))</f>
        <v/>
      </c>
      <c r="N146" s="27" t="str">
        <f aca="false">IF(P146&lt;&gt;"OK","",IF(N(M146)&lt;=0,"",MAX(0,1-G146/M146)))</f>
        <v/>
      </c>
      <c r="O146" s="33" t="str">
        <f aca="false">IF(P146&lt;&gt;"OK","",IF(OR(N('Example Rules'!$B$11)=0,N(N146)&lt;'Example Rules'!$B$11),1,IF(OR('Example Rules'!$B$12="",N('Example Rules'!$B$12)&lt;0,N('Example Rules'!$B$12)&gt;1),1,'Example Rules'!$B$12)))</f>
        <v/>
      </c>
      <c r="P146" s="28" t="str">
        <f aca="false">IF(COUNTA(A146:E146)=0,"",IF(NOT(ISNUMBER(A146)),"Add a date",IF(NOT(ISNUMBER(B146)),"Add P/L (0 if flat)",IF(AND(C146&lt;&gt;"",NOT(ISNUMBER(C146))),"Deposit must be a number",IF(N('Example Rules'!$B$5)&lt;=0,"Set account size on Rules",IF(A146&lt;=MAX(A$8:A145),"Date must be after the rows above","OK"))))))</f>
        <v/>
      </c>
      <c r="Q146" s="28" t="str">
        <f aca="false">IF(P146&lt;&gt;"OK","",COUNTIF(P$8:P146,"OK"))</f>
        <v/>
      </c>
    </row>
    <row r="147" customFormat="false" ht="15" hidden="false" customHeight="false" outlineLevel="0" collapsed="false">
      <c r="A147" s="29"/>
      <c r="B147" s="32"/>
      <c r="C147" s="32"/>
      <c r="D147" s="15"/>
      <c r="E147" s="15"/>
      <c r="F147" s="26" t="str">
        <f aca="false">IF(P147&lt;&gt;"OK","",IF(COUNT(G$8:G146)=0,N('Example Rules'!$B$5),INDEX(G$8:G146,MATCH(9.99E+307,G$8:G146))))</f>
        <v/>
      </c>
      <c r="G147" s="26" t="str">
        <f aca="false">IF(P147&lt;&gt;"OK","",F147+B147+N(C147))</f>
        <v/>
      </c>
      <c r="H147" s="27" t="str">
        <f aca="false">IF(OR(P147&lt;&gt;"OK",N(F147)&lt;=0),"",B147/F147)</f>
        <v/>
      </c>
      <c r="I147" s="28" t="str">
        <f aca="false">IF(OR(H147="",N('Example Rules'!$B$7)=0),"",IF(H147&lt;=-'Example Rules'!$B$7,"STOP","OK"))</f>
        <v/>
      </c>
      <c r="J147" s="26" t="str">
        <f aca="false">IF(P147&lt;&gt;"OK","",SUMIFS(B$8:B147,A$8:A147,"&gt;"&amp;(A147-7),P$8:P147,"OK"))</f>
        <v/>
      </c>
      <c r="K147" s="27" t="str">
        <f aca="false">IF(P147&lt;&gt;"OK","",IF(G147-J147-SUMIFS(C$8:C147,A$8:A147,"&gt;"&amp;(A147-7),P$8:P147,"OK")&lt;=0,"",J147/(G147-J147-SUMIFS(C$8:C147,A$8:A147,"&gt;"&amp;(A147-7),P$8:P147,"OK"))))</f>
        <v/>
      </c>
      <c r="L147" s="28" t="str">
        <f aca="false">IF(OR(P147&lt;&gt;"OK",K147="",N('Example Rules'!$B$8)=0),"",IF(K147&lt;=-'Example Rules'!$B$8,"STOP","OK"))</f>
        <v/>
      </c>
      <c r="M147" s="26" t="str">
        <f aca="false">IF(P147&lt;&gt;"OK","",MAX(IF(COUNT(M$8:M146)=0,N('Example Rules'!$B$5),INDEX(M$8:M146,MATCH(9.99E+307,M$8:M146)))+N(C147),G147))</f>
        <v/>
      </c>
      <c r="N147" s="27" t="str">
        <f aca="false">IF(P147&lt;&gt;"OK","",IF(N(M147)&lt;=0,"",MAX(0,1-G147/M147)))</f>
        <v/>
      </c>
      <c r="O147" s="33" t="str">
        <f aca="false">IF(P147&lt;&gt;"OK","",IF(OR(N('Example Rules'!$B$11)=0,N(N147)&lt;'Example Rules'!$B$11),1,IF(OR('Example Rules'!$B$12="",N('Example Rules'!$B$12)&lt;0,N('Example Rules'!$B$12)&gt;1),1,'Example Rules'!$B$12)))</f>
        <v/>
      </c>
      <c r="P147" s="28" t="str">
        <f aca="false">IF(COUNTA(A147:E147)=0,"",IF(NOT(ISNUMBER(A147)),"Add a date",IF(NOT(ISNUMBER(B147)),"Add P/L (0 if flat)",IF(AND(C147&lt;&gt;"",NOT(ISNUMBER(C147))),"Deposit must be a number",IF(N('Example Rules'!$B$5)&lt;=0,"Set account size on Rules",IF(A147&lt;=MAX(A$8:A146),"Date must be after the rows above","OK"))))))</f>
        <v/>
      </c>
      <c r="Q147" s="28" t="str">
        <f aca="false">IF(P147&lt;&gt;"OK","",COUNTIF(P$8:P147,"OK"))</f>
        <v/>
      </c>
    </row>
    <row r="148" customFormat="false" ht="15" hidden="false" customHeight="false" outlineLevel="0" collapsed="false">
      <c r="A148" s="29"/>
      <c r="B148" s="32"/>
      <c r="C148" s="32"/>
      <c r="D148" s="15"/>
      <c r="E148" s="15"/>
      <c r="F148" s="26" t="str">
        <f aca="false">IF(P148&lt;&gt;"OK","",IF(COUNT(G$8:G147)=0,N('Example Rules'!$B$5),INDEX(G$8:G147,MATCH(9.99E+307,G$8:G147))))</f>
        <v/>
      </c>
      <c r="G148" s="26" t="str">
        <f aca="false">IF(P148&lt;&gt;"OK","",F148+B148+N(C148))</f>
        <v/>
      </c>
      <c r="H148" s="27" t="str">
        <f aca="false">IF(OR(P148&lt;&gt;"OK",N(F148)&lt;=0),"",B148/F148)</f>
        <v/>
      </c>
      <c r="I148" s="28" t="str">
        <f aca="false">IF(OR(H148="",N('Example Rules'!$B$7)=0),"",IF(H148&lt;=-'Example Rules'!$B$7,"STOP","OK"))</f>
        <v/>
      </c>
      <c r="J148" s="26" t="str">
        <f aca="false">IF(P148&lt;&gt;"OK","",SUMIFS(B$8:B148,A$8:A148,"&gt;"&amp;(A148-7),P$8:P148,"OK"))</f>
        <v/>
      </c>
      <c r="K148" s="27" t="str">
        <f aca="false">IF(P148&lt;&gt;"OK","",IF(G148-J148-SUMIFS(C$8:C148,A$8:A148,"&gt;"&amp;(A148-7),P$8:P148,"OK")&lt;=0,"",J148/(G148-J148-SUMIFS(C$8:C148,A$8:A148,"&gt;"&amp;(A148-7),P$8:P148,"OK"))))</f>
        <v/>
      </c>
      <c r="L148" s="28" t="str">
        <f aca="false">IF(OR(P148&lt;&gt;"OK",K148="",N('Example Rules'!$B$8)=0),"",IF(K148&lt;=-'Example Rules'!$B$8,"STOP","OK"))</f>
        <v/>
      </c>
      <c r="M148" s="26" t="str">
        <f aca="false">IF(P148&lt;&gt;"OK","",MAX(IF(COUNT(M$8:M147)=0,N('Example Rules'!$B$5),INDEX(M$8:M147,MATCH(9.99E+307,M$8:M147)))+N(C148),G148))</f>
        <v/>
      </c>
      <c r="N148" s="27" t="str">
        <f aca="false">IF(P148&lt;&gt;"OK","",IF(N(M148)&lt;=0,"",MAX(0,1-G148/M148)))</f>
        <v/>
      </c>
      <c r="O148" s="33" t="str">
        <f aca="false">IF(P148&lt;&gt;"OK","",IF(OR(N('Example Rules'!$B$11)=0,N(N148)&lt;'Example Rules'!$B$11),1,IF(OR('Example Rules'!$B$12="",N('Example Rules'!$B$12)&lt;0,N('Example Rules'!$B$12)&gt;1),1,'Example Rules'!$B$12)))</f>
        <v/>
      </c>
      <c r="P148" s="28" t="str">
        <f aca="false">IF(COUNTA(A148:E148)=0,"",IF(NOT(ISNUMBER(A148)),"Add a date",IF(NOT(ISNUMBER(B148)),"Add P/L (0 if flat)",IF(AND(C148&lt;&gt;"",NOT(ISNUMBER(C148))),"Deposit must be a number",IF(N('Example Rules'!$B$5)&lt;=0,"Set account size on Rules",IF(A148&lt;=MAX(A$8:A147),"Date must be after the rows above","OK"))))))</f>
        <v/>
      </c>
      <c r="Q148" s="28" t="str">
        <f aca="false">IF(P148&lt;&gt;"OK","",COUNTIF(P$8:P148,"OK"))</f>
        <v/>
      </c>
    </row>
    <row r="149" customFormat="false" ht="15" hidden="false" customHeight="false" outlineLevel="0" collapsed="false">
      <c r="A149" s="29"/>
      <c r="B149" s="32"/>
      <c r="C149" s="32"/>
      <c r="D149" s="15"/>
      <c r="E149" s="15"/>
      <c r="F149" s="26" t="str">
        <f aca="false">IF(P149&lt;&gt;"OK","",IF(COUNT(G$8:G148)=0,N('Example Rules'!$B$5),INDEX(G$8:G148,MATCH(9.99E+307,G$8:G148))))</f>
        <v/>
      </c>
      <c r="G149" s="26" t="str">
        <f aca="false">IF(P149&lt;&gt;"OK","",F149+B149+N(C149))</f>
        <v/>
      </c>
      <c r="H149" s="27" t="str">
        <f aca="false">IF(OR(P149&lt;&gt;"OK",N(F149)&lt;=0),"",B149/F149)</f>
        <v/>
      </c>
      <c r="I149" s="28" t="str">
        <f aca="false">IF(OR(H149="",N('Example Rules'!$B$7)=0),"",IF(H149&lt;=-'Example Rules'!$B$7,"STOP","OK"))</f>
        <v/>
      </c>
      <c r="J149" s="26" t="str">
        <f aca="false">IF(P149&lt;&gt;"OK","",SUMIFS(B$8:B149,A$8:A149,"&gt;"&amp;(A149-7),P$8:P149,"OK"))</f>
        <v/>
      </c>
      <c r="K149" s="27" t="str">
        <f aca="false">IF(P149&lt;&gt;"OK","",IF(G149-J149-SUMIFS(C$8:C149,A$8:A149,"&gt;"&amp;(A149-7),P$8:P149,"OK")&lt;=0,"",J149/(G149-J149-SUMIFS(C$8:C149,A$8:A149,"&gt;"&amp;(A149-7),P$8:P149,"OK"))))</f>
        <v/>
      </c>
      <c r="L149" s="28" t="str">
        <f aca="false">IF(OR(P149&lt;&gt;"OK",K149="",N('Example Rules'!$B$8)=0),"",IF(K149&lt;=-'Example Rules'!$B$8,"STOP","OK"))</f>
        <v/>
      </c>
      <c r="M149" s="26" t="str">
        <f aca="false">IF(P149&lt;&gt;"OK","",MAX(IF(COUNT(M$8:M148)=0,N('Example Rules'!$B$5),INDEX(M$8:M148,MATCH(9.99E+307,M$8:M148)))+N(C149),G149))</f>
        <v/>
      </c>
      <c r="N149" s="27" t="str">
        <f aca="false">IF(P149&lt;&gt;"OK","",IF(N(M149)&lt;=0,"",MAX(0,1-G149/M149)))</f>
        <v/>
      </c>
      <c r="O149" s="33" t="str">
        <f aca="false">IF(P149&lt;&gt;"OK","",IF(OR(N('Example Rules'!$B$11)=0,N(N149)&lt;'Example Rules'!$B$11),1,IF(OR('Example Rules'!$B$12="",N('Example Rules'!$B$12)&lt;0,N('Example Rules'!$B$12)&gt;1),1,'Example Rules'!$B$12)))</f>
        <v/>
      </c>
      <c r="P149" s="28" t="str">
        <f aca="false">IF(COUNTA(A149:E149)=0,"",IF(NOT(ISNUMBER(A149)),"Add a date",IF(NOT(ISNUMBER(B149)),"Add P/L (0 if flat)",IF(AND(C149&lt;&gt;"",NOT(ISNUMBER(C149))),"Deposit must be a number",IF(N('Example Rules'!$B$5)&lt;=0,"Set account size on Rules",IF(A149&lt;=MAX(A$8:A148),"Date must be after the rows above","OK"))))))</f>
        <v/>
      </c>
      <c r="Q149" s="28" t="str">
        <f aca="false">IF(P149&lt;&gt;"OK","",COUNTIF(P$8:P149,"OK"))</f>
        <v/>
      </c>
    </row>
    <row r="150" customFormat="false" ht="15" hidden="false" customHeight="false" outlineLevel="0" collapsed="false">
      <c r="A150" s="29"/>
      <c r="B150" s="32"/>
      <c r="C150" s="32"/>
      <c r="D150" s="15"/>
      <c r="E150" s="15"/>
      <c r="F150" s="26" t="str">
        <f aca="false">IF(P150&lt;&gt;"OK","",IF(COUNT(G$8:G149)=0,N('Example Rules'!$B$5),INDEX(G$8:G149,MATCH(9.99E+307,G$8:G149))))</f>
        <v/>
      </c>
      <c r="G150" s="26" t="str">
        <f aca="false">IF(P150&lt;&gt;"OK","",F150+B150+N(C150))</f>
        <v/>
      </c>
      <c r="H150" s="27" t="str">
        <f aca="false">IF(OR(P150&lt;&gt;"OK",N(F150)&lt;=0),"",B150/F150)</f>
        <v/>
      </c>
      <c r="I150" s="28" t="str">
        <f aca="false">IF(OR(H150="",N('Example Rules'!$B$7)=0),"",IF(H150&lt;=-'Example Rules'!$B$7,"STOP","OK"))</f>
        <v/>
      </c>
      <c r="J150" s="26" t="str">
        <f aca="false">IF(P150&lt;&gt;"OK","",SUMIFS(B$8:B150,A$8:A150,"&gt;"&amp;(A150-7),P$8:P150,"OK"))</f>
        <v/>
      </c>
      <c r="K150" s="27" t="str">
        <f aca="false">IF(P150&lt;&gt;"OK","",IF(G150-J150-SUMIFS(C$8:C150,A$8:A150,"&gt;"&amp;(A150-7),P$8:P150,"OK")&lt;=0,"",J150/(G150-J150-SUMIFS(C$8:C150,A$8:A150,"&gt;"&amp;(A150-7),P$8:P150,"OK"))))</f>
        <v/>
      </c>
      <c r="L150" s="28" t="str">
        <f aca="false">IF(OR(P150&lt;&gt;"OK",K150="",N('Example Rules'!$B$8)=0),"",IF(K150&lt;=-'Example Rules'!$B$8,"STOP","OK"))</f>
        <v/>
      </c>
      <c r="M150" s="26" t="str">
        <f aca="false">IF(P150&lt;&gt;"OK","",MAX(IF(COUNT(M$8:M149)=0,N('Example Rules'!$B$5),INDEX(M$8:M149,MATCH(9.99E+307,M$8:M149)))+N(C150),G150))</f>
        <v/>
      </c>
      <c r="N150" s="27" t="str">
        <f aca="false">IF(P150&lt;&gt;"OK","",IF(N(M150)&lt;=0,"",MAX(0,1-G150/M150)))</f>
        <v/>
      </c>
      <c r="O150" s="33" t="str">
        <f aca="false">IF(P150&lt;&gt;"OK","",IF(OR(N('Example Rules'!$B$11)=0,N(N150)&lt;'Example Rules'!$B$11),1,IF(OR('Example Rules'!$B$12="",N('Example Rules'!$B$12)&lt;0,N('Example Rules'!$B$12)&gt;1),1,'Example Rules'!$B$12)))</f>
        <v/>
      </c>
      <c r="P150" s="28" t="str">
        <f aca="false">IF(COUNTA(A150:E150)=0,"",IF(NOT(ISNUMBER(A150)),"Add a date",IF(NOT(ISNUMBER(B150)),"Add P/L (0 if flat)",IF(AND(C150&lt;&gt;"",NOT(ISNUMBER(C150))),"Deposit must be a number",IF(N('Example Rules'!$B$5)&lt;=0,"Set account size on Rules",IF(A150&lt;=MAX(A$8:A149),"Date must be after the rows above","OK"))))))</f>
        <v/>
      </c>
      <c r="Q150" s="28" t="str">
        <f aca="false">IF(P150&lt;&gt;"OK","",COUNTIF(P$8:P150,"OK"))</f>
        <v/>
      </c>
    </row>
    <row r="151" customFormat="false" ht="15" hidden="false" customHeight="false" outlineLevel="0" collapsed="false">
      <c r="A151" s="29"/>
      <c r="B151" s="32"/>
      <c r="C151" s="32"/>
      <c r="D151" s="15"/>
      <c r="E151" s="15"/>
      <c r="F151" s="26" t="str">
        <f aca="false">IF(P151&lt;&gt;"OK","",IF(COUNT(G$8:G150)=0,N('Example Rules'!$B$5),INDEX(G$8:G150,MATCH(9.99E+307,G$8:G150))))</f>
        <v/>
      </c>
      <c r="G151" s="26" t="str">
        <f aca="false">IF(P151&lt;&gt;"OK","",F151+B151+N(C151))</f>
        <v/>
      </c>
      <c r="H151" s="27" t="str">
        <f aca="false">IF(OR(P151&lt;&gt;"OK",N(F151)&lt;=0),"",B151/F151)</f>
        <v/>
      </c>
      <c r="I151" s="28" t="str">
        <f aca="false">IF(OR(H151="",N('Example Rules'!$B$7)=0),"",IF(H151&lt;=-'Example Rules'!$B$7,"STOP","OK"))</f>
        <v/>
      </c>
      <c r="J151" s="26" t="str">
        <f aca="false">IF(P151&lt;&gt;"OK","",SUMIFS(B$8:B151,A$8:A151,"&gt;"&amp;(A151-7),P$8:P151,"OK"))</f>
        <v/>
      </c>
      <c r="K151" s="27" t="str">
        <f aca="false">IF(P151&lt;&gt;"OK","",IF(G151-J151-SUMIFS(C$8:C151,A$8:A151,"&gt;"&amp;(A151-7),P$8:P151,"OK")&lt;=0,"",J151/(G151-J151-SUMIFS(C$8:C151,A$8:A151,"&gt;"&amp;(A151-7),P$8:P151,"OK"))))</f>
        <v/>
      </c>
      <c r="L151" s="28" t="str">
        <f aca="false">IF(OR(P151&lt;&gt;"OK",K151="",N('Example Rules'!$B$8)=0),"",IF(K151&lt;=-'Example Rules'!$B$8,"STOP","OK"))</f>
        <v/>
      </c>
      <c r="M151" s="26" t="str">
        <f aca="false">IF(P151&lt;&gt;"OK","",MAX(IF(COUNT(M$8:M150)=0,N('Example Rules'!$B$5),INDEX(M$8:M150,MATCH(9.99E+307,M$8:M150)))+N(C151),G151))</f>
        <v/>
      </c>
      <c r="N151" s="27" t="str">
        <f aca="false">IF(P151&lt;&gt;"OK","",IF(N(M151)&lt;=0,"",MAX(0,1-G151/M151)))</f>
        <v/>
      </c>
      <c r="O151" s="33" t="str">
        <f aca="false">IF(P151&lt;&gt;"OK","",IF(OR(N('Example Rules'!$B$11)=0,N(N151)&lt;'Example Rules'!$B$11),1,IF(OR('Example Rules'!$B$12="",N('Example Rules'!$B$12)&lt;0,N('Example Rules'!$B$12)&gt;1),1,'Example Rules'!$B$12)))</f>
        <v/>
      </c>
      <c r="P151" s="28" t="str">
        <f aca="false">IF(COUNTA(A151:E151)=0,"",IF(NOT(ISNUMBER(A151)),"Add a date",IF(NOT(ISNUMBER(B151)),"Add P/L (0 if flat)",IF(AND(C151&lt;&gt;"",NOT(ISNUMBER(C151))),"Deposit must be a number",IF(N('Example Rules'!$B$5)&lt;=0,"Set account size on Rules",IF(A151&lt;=MAX(A$8:A150),"Date must be after the rows above","OK"))))))</f>
        <v/>
      </c>
      <c r="Q151" s="28" t="str">
        <f aca="false">IF(P151&lt;&gt;"OK","",COUNTIF(P$8:P151,"OK"))</f>
        <v/>
      </c>
    </row>
    <row r="152" customFormat="false" ht="15" hidden="false" customHeight="false" outlineLevel="0" collapsed="false">
      <c r="A152" s="29"/>
      <c r="B152" s="32"/>
      <c r="C152" s="32"/>
      <c r="D152" s="15"/>
      <c r="E152" s="15"/>
      <c r="F152" s="26" t="str">
        <f aca="false">IF(P152&lt;&gt;"OK","",IF(COUNT(G$8:G151)=0,N('Example Rules'!$B$5),INDEX(G$8:G151,MATCH(9.99E+307,G$8:G151))))</f>
        <v/>
      </c>
      <c r="G152" s="26" t="str">
        <f aca="false">IF(P152&lt;&gt;"OK","",F152+B152+N(C152))</f>
        <v/>
      </c>
      <c r="H152" s="27" t="str">
        <f aca="false">IF(OR(P152&lt;&gt;"OK",N(F152)&lt;=0),"",B152/F152)</f>
        <v/>
      </c>
      <c r="I152" s="28" t="str">
        <f aca="false">IF(OR(H152="",N('Example Rules'!$B$7)=0),"",IF(H152&lt;=-'Example Rules'!$B$7,"STOP","OK"))</f>
        <v/>
      </c>
      <c r="J152" s="26" t="str">
        <f aca="false">IF(P152&lt;&gt;"OK","",SUMIFS(B$8:B152,A$8:A152,"&gt;"&amp;(A152-7),P$8:P152,"OK"))</f>
        <v/>
      </c>
      <c r="K152" s="27" t="str">
        <f aca="false">IF(P152&lt;&gt;"OK","",IF(G152-J152-SUMIFS(C$8:C152,A$8:A152,"&gt;"&amp;(A152-7),P$8:P152,"OK")&lt;=0,"",J152/(G152-J152-SUMIFS(C$8:C152,A$8:A152,"&gt;"&amp;(A152-7),P$8:P152,"OK"))))</f>
        <v/>
      </c>
      <c r="L152" s="28" t="str">
        <f aca="false">IF(OR(P152&lt;&gt;"OK",K152="",N('Example Rules'!$B$8)=0),"",IF(K152&lt;=-'Example Rules'!$B$8,"STOP","OK"))</f>
        <v/>
      </c>
      <c r="M152" s="26" t="str">
        <f aca="false">IF(P152&lt;&gt;"OK","",MAX(IF(COUNT(M$8:M151)=0,N('Example Rules'!$B$5),INDEX(M$8:M151,MATCH(9.99E+307,M$8:M151)))+N(C152),G152))</f>
        <v/>
      </c>
      <c r="N152" s="27" t="str">
        <f aca="false">IF(P152&lt;&gt;"OK","",IF(N(M152)&lt;=0,"",MAX(0,1-G152/M152)))</f>
        <v/>
      </c>
      <c r="O152" s="33" t="str">
        <f aca="false">IF(P152&lt;&gt;"OK","",IF(OR(N('Example Rules'!$B$11)=0,N(N152)&lt;'Example Rules'!$B$11),1,IF(OR('Example Rules'!$B$12="",N('Example Rules'!$B$12)&lt;0,N('Example Rules'!$B$12)&gt;1),1,'Example Rules'!$B$12)))</f>
        <v/>
      </c>
      <c r="P152" s="28" t="str">
        <f aca="false">IF(COUNTA(A152:E152)=0,"",IF(NOT(ISNUMBER(A152)),"Add a date",IF(NOT(ISNUMBER(B152)),"Add P/L (0 if flat)",IF(AND(C152&lt;&gt;"",NOT(ISNUMBER(C152))),"Deposit must be a number",IF(N('Example Rules'!$B$5)&lt;=0,"Set account size on Rules",IF(A152&lt;=MAX(A$8:A151),"Date must be after the rows above","OK"))))))</f>
        <v/>
      </c>
      <c r="Q152" s="28" t="str">
        <f aca="false">IF(P152&lt;&gt;"OK","",COUNTIF(P$8:P152,"OK"))</f>
        <v/>
      </c>
    </row>
    <row r="153" customFormat="false" ht="15" hidden="false" customHeight="false" outlineLevel="0" collapsed="false">
      <c r="A153" s="29"/>
      <c r="B153" s="32"/>
      <c r="C153" s="32"/>
      <c r="D153" s="15"/>
      <c r="E153" s="15"/>
      <c r="F153" s="26" t="str">
        <f aca="false">IF(P153&lt;&gt;"OK","",IF(COUNT(G$8:G152)=0,N('Example Rules'!$B$5),INDEX(G$8:G152,MATCH(9.99E+307,G$8:G152))))</f>
        <v/>
      </c>
      <c r="G153" s="26" t="str">
        <f aca="false">IF(P153&lt;&gt;"OK","",F153+B153+N(C153))</f>
        <v/>
      </c>
      <c r="H153" s="27" t="str">
        <f aca="false">IF(OR(P153&lt;&gt;"OK",N(F153)&lt;=0),"",B153/F153)</f>
        <v/>
      </c>
      <c r="I153" s="28" t="str">
        <f aca="false">IF(OR(H153="",N('Example Rules'!$B$7)=0),"",IF(H153&lt;=-'Example Rules'!$B$7,"STOP","OK"))</f>
        <v/>
      </c>
      <c r="J153" s="26" t="str">
        <f aca="false">IF(P153&lt;&gt;"OK","",SUMIFS(B$8:B153,A$8:A153,"&gt;"&amp;(A153-7),P$8:P153,"OK"))</f>
        <v/>
      </c>
      <c r="K153" s="27" t="str">
        <f aca="false">IF(P153&lt;&gt;"OK","",IF(G153-J153-SUMIFS(C$8:C153,A$8:A153,"&gt;"&amp;(A153-7),P$8:P153,"OK")&lt;=0,"",J153/(G153-J153-SUMIFS(C$8:C153,A$8:A153,"&gt;"&amp;(A153-7),P$8:P153,"OK"))))</f>
        <v/>
      </c>
      <c r="L153" s="28" t="str">
        <f aca="false">IF(OR(P153&lt;&gt;"OK",K153="",N('Example Rules'!$B$8)=0),"",IF(K153&lt;=-'Example Rules'!$B$8,"STOP","OK"))</f>
        <v/>
      </c>
      <c r="M153" s="26" t="str">
        <f aca="false">IF(P153&lt;&gt;"OK","",MAX(IF(COUNT(M$8:M152)=0,N('Example Rules'!$B$5),INDEX(M$8:M152,MATCH(9.99E+307,M$8:M152)))+N(C153),G153))</f>
        <v/>
      </c>
      <c r="N153" s="27" t="str">
        <f aca="false">IF(P153&lt;&gt;"OK","",IF(N(M153)&lt;=0,"",MAX(0,1-G153/M153)))</f>
        <v/>
      </c>
      <c r="O153" s="33" t="str">
        <f aca="false">IF(P153&lt;&gt;"OK","",IF(OR(N('Example Rules'!$B$11)=0,N(N153)&lt;'Example Rules'!$B$11),1,IF(OR('Example Rules'!$B$12="",N('Example Rules'!$B$12)&lt;0,N('Example Rules'!$B$12)&gt;1),1,'Example Rules'!$B$12)))</f>
        <v/>
      </c>
      <c r="P153" s="28" t="str">
        <f aca="false">IF(COUNTA(A153:E153)=0,"",IF(NOT(ISNUMBER(A153)),"Add a date",IF(NOT(ISNUMBER(B153)),"Add P/L (0 if flat)",IF(AND(C153&lt;&gt;"",NOT(ISNUMBER(C153))),"Deposit must be a number",IF(N('Example Rules'!$B$5)&lt;=0,"Set account size on Rules",IF(A153&lt;=MAX(A$8:A152),"Date must be after the rows above","OK"))))))</f>
        <v/>
      </c>
      <c r="Q153" s="28" t="str">
        <f aca="false">IF(P153&lt;&gt;"OK","",COUNTIF(P$8:P153,"OK"))</f>
        <v/>
      </c>
    </row>
    <row r="154" customFormat="false" ht="15" hidden="false" customHeight="false" outlineLevel="0" collapsed="false">
      <c r="A154" s="29"/>
      <c r="B154" s="32"/>
      <c r="C154" s="32"/>
      <c r="D154" s="15"/>
      <c r="E154" s="15"/>
      <c r="F154" s="26" t="str">
        <f aca="false">IF(P154&lt;&gt;"OK","",IF(COUNT(G$8:G153)=0,N('Example Rules'!$B$5),INDEX(G$8:G153,MATCH(9.99E+307,G$8:G153))))</f>
        <v/>
      </c>
      <c r="G154" s="26" t="str">
        <f aca="false">IF(P154&lt;&gt;"OK","",F154+B154+N(C154))</f>
        <v/>
      </c>
      <c r="H154" s="27" t="str">
        <f aca="false">IF(OR(P154&lt;&gt;"OK",N(F154)&lt;=0),"",B154/F154)</f>
        <v/>
      </c>
      <c r="I154" s="28" t="str">
        <f aca="false">IF(OR(H154="",N('Example Rules'!$B$7)=0),"",IF(H154&lt;=-'Example Rules'!$B$7,"STOP","OK"))</f>
        <v/>
      </c>
      <c r="J154" s="26" t="str">
        <f aca="false">IF(P154&lt;&gt;"OK","",SUMIFS(B$8:B154,A$8:A154,"&gt;"&amp;(A154-7),P$8:P154,"OK"))</f>
        <v/>
      </c>
      <c r="K154" s="27" t="str">
        <f aca="false">IF(P154&lt;&gt;"OK","",IF(G154-J154-SUMIFS(C$8:C154,A$8:A154,"&gt;"&amp;(A154-7),P$8:P154,"OK")&lt;=0,"",J154/(G154-J154-SUMIFS(C$8:C154,A$8:A154,"&gt;"&amp;(A154-7),P$8:P154,"OK"))))</f>
        <v/>
      </c>
      <c r="L154" s="28" t="str">
        <f aca="false">IF(OR(P154&lt;&gt;"OK",K154="",N('Example Rules'!$B$8)=0),"",IF(K154&lt;=-'Example Rules'!$B$8,"STOP","OK"))</f>
        <v/>
      </c>
      <c r="M154" s="26" t="str">
        <f aca="false">IF(P154&lt;&gt;"OK","",MAX(IF(COUNT(M$8:M153)=0,N('Example Rules'!$B$5),INDEX(M$8:M153,MATCH(9.99E+307,M$8:M153)))+N(C154),G154))</f>
        <v/>
      </c>
      <c r="N154" s="27" t="str">
        <f aca="false">IF(P154&lt;&gt;"OK","",IF(N(M154)&lt;=0,"",MAX(0,1-G154/M154)))</f>
        <v/>
      </c>
      <c r="O154" s="33" t="str">
        <f aca="false">IF(P154&lt;&gt;"OK","",IF(OR(N('Example Rules'!$B$11)=0,N(N154)&lt;'Example Rules'!$B$11),1,IF(OR('Example Rules'!$B$12="",N('Example Rules'!$B$12)&lt;0,N('Example Rules'!$B$12)&gt;1),1,'Example Rules'!$B$12)))</f>
        <v/>
      </c>
      <c r="P154" s="28" t="str">
        <f aca="false">IF(COUNTA(A154:E154)=0,"",IF(NOT(ISNUMBER(A154)),"Add a date",IF(NOT(ISNUMBER(B154)),"Add P/L (0 if flat)",IF(AND(C154&lt;&gt;"",NOT(ISNUMBER(C154))),"Deposit must be a number",IF(N('Example Rules'!$B$5)&lt;=0,"Set account size on Rules",IF(A154&lt;=MAX(A$8:A153),"Date must be after the rows above","OK"))))))</f>
        <v/>
      </c>
      <c r="Q154" s="28" t="str">
        <f aca="false">IF(P154&lt;&gt;"OK","",COUNTIF(P$8:P154,"OK"))</f>
        <v/>
      </c>
    </row>
    <row r="155" customFormat="false" ht="15" hidden="false" customHeight="false" outlineLevel="0" collapsed="false">
      <c r="A155" s="29"/>
      <c r="B155" s="32"/>
      <c r="C155" s="32"/>
      <c r="D155" s="15"/>
      <c r="E155" s="15"/>
      <c r="F155" s="26" t="str">
        <f aca="false">IF(P155&lt;&gt;"OK","",IF(COUNT(G$8:G154)=0,N('Example Rules'!$B$5),INDEX(G$8:G154,MATCH(9.99E+307,G$8:G154))))</f>
        <v/>
      </c>
      <c r="G155" s="26" t="str">
        <f aca="false">IF(P155&lt;&gt;"OK","",F155+B155+N(C155))</f>
        <v/>
      </c>
      <c r="H155" s="27" t="str">
        <f aca="false">IF(OR(P155&lt;&gt;"OK",N(F155)&lt;=0),"",B155/F155)</f>
        <v/>
      </c>
      <c r="I155" s="28" t="str">
        <f aca="false">IF(OR(H155="",N('Example Rules'!$B$7)=0),"",IF(H155&lt;=-'Example Rules'!$B$7,"STOP","OK"))</f>
        <v/>
      </c>
      <c r="J155" s="26" t="str">
        <f aca="false">IF(P155&lt;&gt;"OK","",SUMIFS(B$8:B155,A$8:A155,"&gt;"&amp;(A155-7),P$8:P155,"OK"))</f>
        <v/>
      </c>
      <c r="K155" s="27" t="str">
        <f aca="false">IF(P155&lt;&gt;"OK","",IF(G155-J155-SUMIFS(C$8:C155,A$8:A155,"&gt;"&amp;(A155-7),P$8:P155,"OK")&lt;=0,"",J155/(G155-J155-SUMIFS(C$8:C155,A$8:A155,"&gt;"&amp;(A155-7),P$8:P155,"OK"))))</f>
        <v/>
      </c>
      <c r="L155" s="28" t="str">
        <f aca="false">IF(OR(P155&lt;&gt;"OK",K155="",N('Example Rules'!$B$8)=0),"",IF(K155&lt;=-'Example Rules'!$B$8,"STOP","OK"))</f>
        <v/>
      </c>
      <c r="M155" s="26" t="str">
        <f aca="false">IF(P155&lt;&gt;"OK","",MAX(IF(COUNT(M$8:M154)=0,N('Example Rules'!$B$5),INDEX(M$8:M154,MATCH(9.99E+307,M$8:M154)))+N(C155),G155))</f>
        <v/>
      </c>
      <c r="N155" s="27" t="str">
        <f aca="false">IF(P155&lt;&gt;"OK","",IF(N(M155)&lt;=0,"",MAX(0,1-G155/M155)))</f>
        <v/>
      </c>
      <c r="O155" s="33" t="str">
        <f aca="false">IF(P155&lt;&gt;"OK","",IF(OR(N('Example Rules'!$B$11)=0,N(N155)&lt;'Example Rules'!$B$11),1,IF(OR('Example Rules'!$B$12="",N('Example Rules'!$B$12)&lt;0,N('Example Rules'!$B$12)&gt;1),1,'Example Rules'!$B$12)))</f>
        <v/>
      </c>
      <c r="P155" s="28" t="str">
        <f aca="false">IF(COUNTA(A155:E155)=0,"",IF(NOT(ISNUMBER(A155)),"Add a date",IF(NOT(ISNUMBER(B155)),"Add P/L (0 if flat)",IF(AND(C155&lt;&gt;"",NOT(ISNUMBER(C155))),"Deposit must be a number",IF(N('Example Rules'!$B$5)&lt;=0,"Set account size on Rules",IF(A155&lt;=MAX(A$8:A154),"Date must be after the rows above","OK"))))))</f>
        <v/>
      </c>
      <c r="Q155" s="28" t="str">
        <f aca="false">IF(P155&lt;&gt;"OK","",COUNTIF(P$8:P155,"OK"))</f>
        <v/>
      </c>
    </row>
    <row r="156" customFormat="false" ht="15" hidden="false" customHeight="false" outlineLevel="0" collapsed="false">
      <c r="A156" s="29"/>
      <c r="B156" s="32"/>
      <c r="C156" s="32"/>
      <c r="D156" s="15"/>
      <c r="E156" s="15"/>
      <c r="F156" s="26" t="str">
        <f aca="false">IF(P156&lt;&gt;"OK","",IF(COUNT(G$8:G155)=0,N('Example Rules'!$B$5),INDEX(G$8:G155,MATCH(9.99E+307,G$8:G155))))</f>
        <v/>
      </c>
      <c r="G156" s="26" t="str">
        <f aca="false">IF(P156&lt;&gt;"OK","",F156+B156+N(C156))</f>
        <v/>
      </c>
      <c r="H156" s="27" t="str">
        <f aca="false">IF(OR(P156&lt;&gt;"OK",N(F156)&lt;=0),"",B156/F156)</f>
        <v/>
      </c>
      <c r="I156" s="28" t="str">
        <f aca="false">IF(OR(H156="",N('Example Rules'!$B$7)=0),"",IF(H156&lt;=-'Example Rules'!$B$7,"STOP","OK"))</f>
        <v/>
      </c>
      <c r="J156" s="26" t="str">
        <f aca="false">IF(P156&lt;&gt;"OK","",SUMIFS(B$8:B156,A$8:A156,"&gt;"&amp;(A156-7),P$8:P156,"OK"))</f>
        <v/>
      </c>
      <c r="K156" s="27" t="str">
        <f aca="false">IF(P156&lt;&gt;"OK","",IF(G156-J156-SUMIFS(C$8:C156,A$8:A156,"&gt;"&amp;(A156-7),P$8:P156,"OK")&lt;=0,"",J156/(G156-J156-SUMIFS(C$8:C156,A$8:A156,"&gt;"&amp;(A156-7),P$8:P156,"OK"))))</f>
        <v/>
      </c>
      <c r="L156" s="28" t="str">
        <f aca="false">IF(OR(P156&lt;&gt;"OK",K156="",N('Example Rules'!$B$8)=0),"",IF(K156&lt;=-'Example Rules'!$B$8,"STOP","OK"))</f>
        <v/>
      </c>
      <c r="M156" s="26" t="str">
        <f aca="false">IF(P156&lt;&gt;"OK","",MAX(IF(COUNT(M$8:M155)=0,N('Example Rules'!$B$5),INDEX(M$8:M155,MATCH(9.99E+307,M$8:M155)))+N(C156),G156))</f>
        <v/>
      </c>
      <c r="N156" s="27" t="str">
        <f aca="false">IF(P156&lt;&gt;"OK","",IF(N(M156)&lt;=0,"",MAX(0,1-G156/M156)))</f>
        <v/>
      </c>
      <c r="O156" s="33" t="str">
        <f aca="false">IF(P156&lt;&gt;"OK","",IF(OR(N('Example Rules'!$B$11)=0,N(N156)&lt;'Example Rules'!$B$11),1,IF(OR('Example Rules'!$B$12="",N('Example Rules'!$B$12)&lt;0,N('Example Rules'!$B$12)&gt;1),1,'Example Rules'!$B$12)))</f>
        <v/>
      </c>
      <c r="P156" s="28" t="str">
        <f aca="false">IF(COUNTA(A156:E156)=0,"",IF(NOT(ISNUMBER(A156)),"Add a date",IF(NOT(ISNUMBER(B156)),"Add P/L (0 if flat)",IF(AND(C156&lt;&gt;"",NOT(ISNUMBER(C156))),"Deposit must be a number",IF(N('Example Rules'!$B$5)&lt;=0,"Set account size on Rules",IF(A156&lt;=MAX(A$8:A155),"Date must be after the rows above","OK"))))))</f>
        <v/>
      </c>
      <c r="Q156" s="28" t="str">
        <f aca="false">IF(P156&lt;&gt;"OK","",COUNTIF(P$8:P156,"OK"))</f>
        <v/>
      </c>
    </row>
    <row r="157" customFormat="false" ht="15" hidden="false" customHeight="false" outlineLevel="0" collapsed="false">
      <c r="A157" s="29"/>
      <c r="B157" s="32"/>
      <c r="C157" s="32"/>
      <c r="D157" s="15"/>
      <c r="E157" s="15"/>
      <c r="F157" s="26" t="str">
        <f aca="false">IF(P157&lt;&gt;"OK","",IF(COUNT(G$8:G156)=0,N('Example Rules'!$B$5),INDEX(G$8:G156,MATCH(9.99E+307,G$8:G156))))</f>
        <v/>
      </c>
      <c r="G157" s="26" t="str">
        <f aca="false">IF(P157&lt;&gt;"OK","",F157+B157+N(C157))</f>
        <v/>
      </c>
      <c r="H157" s="27" t="str">
        <f aca="false">IF(OR(P157&lt;&gt;"OK",N(F157)&lt;=0),"",B157/F157)</f>
        <v/>
      </c>
      <c r="I157" s="28" t="str">
        <f aca="false">IF(OR(H157="",N('Example Rules'!$B$7)=0),"",IF(H157&lt;=-'Example Rules'!$B$7,"STOP","OK"))</f>
        <v/>
      </c>
      <c r="J157" s="26" t="str">
        <f aca="false">IF(P157&lt;&gt;"OK","",SUMIFS(B$8:B157,A$8:A157,"&gt;"&amp;(A157-7),P$8:P157,"OK"))</f>
        <v/>
      </c>
      <c r="K157" s="27" t="str">
        <f aca="false">IF(P157&lt;&gt;"OK","",IF(G157-J157-SUMIFS(C$8:C157,A$8:A157,"&gt;"&amp;(A157-7),P$8:P157,"OK")&lt;=0,"",J157/(G157-J157-SUMIFS(C$8:C157,A$8:A157,"&gt;"&amp;(A157-7),P$8:P157,"OK"))))</f>
        <v/>
      </c>
      <c r="L157" s="28" t="str">
        <f aca="false">IF(OR(P157&lt;&gt;"OK",K157="",N('Example Rules'!$B$8)=0),"",IF(K157&lt;=-'Example Rules'!$B$8,"STOP","OK"))</f>
        <v/>
      </c>
      <c r="M157" s="26" t="str">
        <f aca="false">IF(P157&lt;&gt;"OK","",MAX(IF(COUNT(M$8:M156)=0,N('Example Rules'!$B$5),INDEX(M$8:M156,MATCH(9.99E+307,M$8:M156)))+N(C157),G157))</f>
        <v/>
      </c>
      <c r="N157" s="27" t="str">
        <f aca="false">IF(P157&lt;&gt;"OK","",IF(N(M157)&lt;=0,"",MAX(0,1-G157/M157)))</f>
        <v/>
      </c>
      <c r="O157" s="33" t="str">
        <f aca="false">IF(P157&lt;&gt;"OK","",IF(OR(N('Example Rules'!$B$11)=0,N(N157)&lt;'Example Rules'!$B$11),1,IF(OR('Example Rules'!$B$12="",N('Example Rules'!$B$12)&lt;0,N('Example Rules'!$B$12)&gt;1),1,'Example Rules'!$B$12)))</f>
        <v/>
      </c>
      <c r="P157" s="28" t="str">
        <f aca="false">IF(COUNTA(A157:E157)=0,"",IF(NOT(ISNUMBER(A157)),"Add a date",IF(NOT(ISNUMBER(B157)),"Add P/L (0 if flat)",IF(AND(C157&lt;&gt;"",NOT(ISNUMBER(C157))),"Deposit must be a number",IF(N('Example Rules'!$B$5)&lt;=0,"Set account size on Rules",IF(A157&lt;=MAX(A$8:A156),"Date must be after the rows above","OK"))))))</f>
        <v/>
      </c>
      <c r="Q157" s="28" t="str">
        <f aca="false">IF(P157&lt;&gt;"OK","",COUNTIF(P$8:P157,"OK"))</f>
        <v/>
      </c>
    </row>
    <row r="158" customFormat="false" ht="15" hidden="false" customHeight="false" outlineLevel="0" collapsed="false">
      <c r="A158" s="29"/>
      <c r="B158" s="32"/>
      <c r="C158" s="32"/>
      <c r="D158" s="15"/>
      <c r="E158" s="15"/>
      <c r="F158" s="26" t="str">
        <f aca="false">IF(P158&lt;&gt;"OK","",IF(COUNT(G$8:G157)=0,N('Example Rules'!$B$5),INDEX(G$8:G157,MATCH(9.99E+307,G$8:G157))))</f>
        <v/>
      </c>
      <c r="G158" s="26" t="str">
        <f aca="false">IF(P158&lt;&gt;"OK","",F158+B158+N(C158))</f>
        <v/>
      </c>
      <c r="H158" s="27" t="str">
        <f aca="false">IF(OR(P158&lt;&gt;"OK",N(F158)&lt;=0),"",B158/F158)</f>
        <v/>
      </c>
      <c r="I158" s="28" t="str">
        <f aca="false">IF(OR(H158="",N('Example Rules'!$B$7)=0),"",IF(H158&lt;=-'Example Rules'!$B$7,"STOP","OK"))</f>
        <v/>
      </c>
      <c r="J158" s="26" t="str">
        <f aca="false">IF(P158&lt;&gt;"OK","",SUMIFS(B$8:B158,A$8:A158,"&gt;"&amp;(A158-7),P$8:P158,"OK"))</f>
        <v/>
      </c>
      <c r="K158" s="27" t="str">
        <f aca="false">IF(P158&lt;&gt;"OK","",IF(G158-J158-SUMIFS(C$8:C158,A$8:A158,"&gt;"&amp;(A158-7),P$8:P158,"OK")&lt;=0,"",J158/(G158-J158-SUMIFS(C$8:C158,A$8:A158,"&gt;"&amp;(A158-7),P$8:P158,"OK"))))</f>
        <v/>
      </c>
      <c r="L158" s="28" t="str">
        <f aca="false">IF(OR(P158&lt;&gt;"OK",K158="",N('Example Rules'!$B$8)=0),"",IF(K158&lt;=-'Example Rules'!$B$8,"STOP","OK"))</f>
        <v/>
      </c>
      <c r="M158" s="26" t="str">
        <f aca="false">IF(P158&lt;&gt;"OK","",MAX(IF(COUNT(M$8:M157)=0,N('Example Rules'!$B$5),INDEX(M$8:M157,MATCH(9.99E+307,M$8:M157)))+N(C158),G158))</f>
        <v/>
      </c>
      <c r="N158" s="27" t="str">
        <f aca="false">IF(P158&lt;&gt;"OK","",IF(N(M158)&lt;=0,"",MAX(0,1-G158/M158)))</f>
        <v/>
      </c>
      <c r="O158" s="33" t="str">
        <f aca="false">IF(P158&lt;&gt;"OK","",IF(OR(N('Example Rules'!$B$11)=0,N(N158)&lt;'Example Rules'!$B$11),1,IF(OR('Example Rules'!$B$12="",N('Example Rules'!$B$12)&lt;0,N('Example Rules'!$B$12)&gt;1),1,'Example Rules'!$B$12)))</f>
        <v/>
      </c>
      <c r="P158" s="28" t="str">
        <f aca="false">IF(COUNTA(A158:E158)=0,"",IF(NOT(ISNUMBER(A158)),"Add a date",IF(NOT(ISNUMBER(B158)),"Add P/L (0 if flat)",IF(AND(C158&lt;&gt;"",NOT(ISNUMBER(C158))),"Deposit must be a number",IF(N('Example Rules'!$B$5)&lt;=0,"Set account size on Rules",IF(A158&lt;=MAX(A$8:A157),"Date must be after the rows above","OK"))))))</f>
        <v/>
      </c>
      <c r="Q158" s="28" t="str">
        <f aca="false">IF(P158&lt;&gt;"OK","",COUNTIF(P$8:P158,"OK"))</f>
        <v/>
      </c>
    </row>
    <row r="159" customFormat="false" ht="15" hidden="false" customHeight="false" outlineLevel="0" collapsed="false">
      <c r="A159" s="29"/>
      <c r="B159" s="32"/>
      <c r="C159" s="32"/>
      <c r="D159" s="15"/>
      <c r="E159" s="15"/>
      <c r="F159" s="26" t="str">
        <f aca="false">IF(P159&lt;&gt;"OK","",IF(COUNT(G$8:G158)=0,N('Example Rules'!$B$5),INDEX(G$8:G158,MATCH(9.99E+307,G$8:G158))))</f>
        <v/>
      </c>
      <c r="G159" s="26" t="str">
        <f aca="false">IF(P159&lt;&gt;"OK","",F159+B159+N(C159))</f>
        <v/>
      </c>
      <c r="H159" s="27" t="str">
        <f aca="false">IF(OR(P159&lt;&gt;"OK",N(F159)&lt;=0),"",B159/F159)</f>
        <v/>
      </c>
      <c r="I159" s="28" t="str">
        <f aca="false">IF(OR(H159="",N('Example Rules'!$B$7)=0),"",IF(H159&lt;=-'Example Rules'!$B$7,"STOP","OK"))</f>
        <v/>
      </c>
      <c r="J159" s="26" t="str">
        <f aca="false">IF(P159&lt;&gt;"OK","",SUMIFS(B$8:B159,A$8:A159,"&gt;"&amp;(A159-7),P$8:P159,"OK"))</f>
        <v/>
      </c>
      <c r="K159" s="27" t="str">
        <f aca="false">IF(P159&lt;&gt;"OK","",IF(G159-J159-SUMIFS(C$8:C159,A$8:A159,"&gt;"&amp;(A159-7),P$8:P159,"OK")&lt;=0,"",J159/(G159-J159-SUMIFS(C$8:C159,A$8:A159,"&gt;"&amp;(A159-7),P$8:P159,"OK"))))</f>
        <v/>
      </c>
      <c r="L159" s="28" t="str">
        <f aca="false">IF(OR(P159&lt;&gt;"OK",K159="",N('Example Rules'!$B$8)=0),"",IF(K159&lt;=-'Example Rules'!$B$8,"STOP","OK"))</f>
        <v/>
      </c>
      <c r="M159" s="26" t="str">
        <f aca="false">IF(P159&lt;&gt;"OK","",MAX(IF(COUNT(M$8:M158)=0,N('Example Rules'!$B$5),INDEX(M$8:M158,MATCH(9.99E+307,M$8:M158)))+N(C159),G159))</f>
        <v/>
      </c>
      <c r="N159" s="27" t="str">
        <f aca="false">IF(P159&lt;&gt;"OK","",IF(N(M159)&lt;=0,"",MAX(0,1-G159/M159)))</f>
        <v/>
      </c>
      <c r="O159" s="33" t="str">
        <f aca="false">IF(P159&lt;&gt;"OK","",IF(OR(N('Example Rules'!$B$11)=0,N(N159)&lt;'Example Rules'!$B$11),1,IF(OR('Example Rules'!$B$12="",N('Example Rules'!$B$12)&lt;0,N('Example Rules'!$B$12)&gt;1),1,'Example Rules'!$B$12)))</f>
        <v/>
      </c>
      <c r="P159" s="28" t="str">
        <f aca="false">IF(COUNTA(A159:E159)=0,"",IF(NOT(ISNUMBER(A159)),"Add a date",IF(NOT(ISNUMBER(B159)),"Add P/L (0 if flat)",IF(AND(C159&lt;&gt;"",NOT(ISNUMBER(C159))),"Deposit must be a number",IF(N('Example Rules'!$B$5)&lt;=0,"Set account size on Rules",IF(A159&lt;=MAX(A$8:A158),"Date must be after the rows above","OK"))))))</f>
        <v/>
      </c>
      <c r="Q159" s="28" t="str">
        <f aca="false">IF(P159&lt;&gt;"OK","",COUNTIF(P$8:P159,"OK"))</f>
        <v/>
      </c>
    </row>
    <row r="160" customFormat="false" ht="15" hidden="false" customHeight="false" outlineLevel="0" collapsed="false">
      <c r="A160" s="29"/>
      <c r="B160" s="32"/>
      <c r="C160" s="32"/>
      <c r="D160" s="15"/>
      <c r="E160" s="15"/>
      <c r="F160" s="26" t="str">
        <f aca="false">IF(P160&lt;&gt;"OK","",IF(COUNT(G$8:G159)=0,N('Example Rules'!$B$5),INDEX(G$8:G159,MATCH(9.99E+307,G$8:G159))))</f>
        <v/>
      </c>
      <c r="G160" s="26" t="str">
        <f aca="false">IF(P160&lt;&gt;"OK","",F160+B160+N(C160))</f>
        <v/>
      </c>
      <c r="H160" s="27" t="str">
        <f aca="false">IF(OR(P160&lt;&gt;"OK",N(F160)&lt;=0),"",B160/F160)</f>
        <v/>
      </c>
      <c r="I160" s="28" t="str">
        <f aca="false">IF(OR(H160="",N('Example Rules'!$B$7)=0),"",IF(H160&lt;=-'Example Rules'!$B$7,"STOP","OK"))</f>
        <v/>
      </c>
      <c r="J160" s="26" t="str">
        <f aca="false">IF(P160&lt;&gt;"OK","",SUMIFS(B$8:B160,A$8:A160,"&gt;"&amp;(A160-7),P$8:P160,"OK"))</f>
        <v/>
      </c>
      <c r="K160" s="27" t="str">
        <f aca="false">IF(P160&lt;&gt;"OK","",IF(G160-J160-SUMIFS(C$8:C160,A$8:A160,"&gt;"&amp;(A160-7),P$8:P160,"OK")&lt;=0,"",J160/(G160-J160-SUMIFS(C$8:C160,A$8:A160,"&gt;"&amp;(A160-7),P$8:P160,"OK"))))</f>
        <v/>
      </c>
      <c r="L160" s="28" t="str">
        <f aca="false">IF(OR(P160&lt;&gt;"OK",K160="",N('Example Rules'!$B$8)=0),"",IF(K160&lt;=-'Example Rules'!$B$8,"STOP","OK"))</f>
        <v/>
      </c>
      <c r="M160" s="26" t="str">
        <f aca="false">IF(P160&lt;&gt;"OK","",MAX(IF(COUNT(M$8:M159)=0,N('Example Rules'!$B$5),INDEX(M$8:M159,MATCH(9.99E+307,M$8:M159)))+N(C160),G160))</f>
        <v/>
      </c>
      <c r="N160" s="27" t="str">
        <f aca="false">IF(P160&lt;&gt;"OK","",IF(N(M160)&lt;=0,"",MAX(0,1-G160/M160)))</f>
        <v/>
      </c>
      <c r="O160" s="33" t="str">
        <f aca="false">IF(P160&lt;&gt;"OK","",IF(OR(N('Example Rules'!$B$11)=0,N(N160)&lt;'Example Rules'!$B$11),1,IF(OR('Example Rules'!$B$12="",N('Example Rules'!$B$12)&lt;0,N('Example Rules'!$B$12)&gt;1),1,'Example Rules'!$B$12)))</f>
        <v/>
      </c>
      <c r="P160" s="28" t="str">
        <f aca="false">IF(COUNTA(A160:E160)=0,"",IF(NOT(ISNUMBER(A160)),"Add a date",IF(NOT(ISNUMBER(B160)),"Add P/L (0 if flat)",IF(AND(C160&lt;&gt;"",NOT(ISNUMBER(C160))),"Deposit must be a number",IF(N('Example Rules'!$B$5)&lt;=0,"Set account size on Rules",IF(A160&lt;=MAX(A$8:A159),"Date must be after the rows above","OK"))))))</f>
        <v/>
      </c>
      <c r="Q160" s="28" t="str">
        <f aca="false">IF(P160&lt;&gt;"OK","",COUNTIF(P$8:P160,"OK"))</f>
        <v/>
      </c>
    </row>
    <row r="161" customFormat="false" ht="15" hidden="false" customHeight="false" outlineLevel="0" collapsed="false">
      <c r="A161" s="29"/>
      <c r="B161" s="32"/>
      <c r="C161" s="32"/>
      <c r="D161" s="15"/>
      <c r="E161" s="15"/>
      <c r="F161" s="26" t="str">
        <f aca="false">IF(P161&lt;&gt;"OK","",IF(COUNT(G$8:G160)=0,N('Example Rules'!$B$5),INDEX(G$8:G160,MATCH(9.99E+307,G$8:G160))))</f>
        <v/>
      </c>
      <c r="G161" s="26" t="str">
        <f aca="false">IF(P161&lt;&gt;"OK","",F161+B161+N(C161))</f>
        <v/>
      </c>
      <c r="H161" s="27" t="str">
        <f aca="false">IF(OR(P161&lt;&gt;"OK",N(F161)&lt;=0),"",B161/F161)</f>
        <v/>
      </c>
      <c r="I161" s="28" t="str">
        <f aca="false">IF(OR(H161="",N('Example Rules'!$B$7)=0),"",IF(H161&lt;=-'Example Rules'!$B$7,"STOP","OK"))</f>
        <v/>
      </c>
      <c r="J161" s="26" t="str">
        <f aca="false">IF(P161&lt;&gt;"OK","",SUMIFS(B$8:B161,A$8:A161,"&gt;"&amp;(A161-7),P$8:P161,"OK"))</f>
        <v/>
      </c>
      <c r="K161" s="27" t="str">
        <f aca="false">IF(P161&lt;&gt;"OK","",IF(G161-J161-SUMIFS(C$8:C161,A$8:A161,"&gt;"&amp;(A161-7),P$8:P161,"OK")&lt;=0,"",J161/(G161-J161-SUMIFS(C$8:C161,A$8:A161,"&gt;"&amp;(A161-7),P$8:P161,"OK"))))</f>
        <v/>
      </c>
      <c r="L161" s="28" t="str">
        <f aca="false">IF(OR(P161&lt;&gt;"OK",K161="",N('Example Rules'!$B$8)=0),"",IF(K161&lt;=-'Example Rules'!$B$8,"STOP","OK"))</f>
        <v/>
      </c>
      <c r="M161" s="26" t="str">
        <f aca="false">IF(P161&lt;&gt;"OK","",MAX(IF(COUNT(M$8:M160)=0,N('Example Rules'!$B$5),INDEX(M$8:M160,MATCH(9.99E+307,M$8:M160)))+N(C161),G161))</f>
        <v/>
      </c>
      <c r="N161" s="27" t="str">
        <f aca="false">IF(P161&lt;&gt;"OK","",IF(N(M161)&lt;=0,"",MAX(0,1-G161/M161)))</f>
        <v/>
      </c>
      <c r="O161" s="33" t="str">
        <f aca="false">IF(P161&lt;&gt;"OK","",IF(OR(N('Example Rules'!$B$11)=0,N(N161)&lt;'Example Rules'!$B$11),1,IF(OR('Example Rules'!$B$12="",N('Example Rules'!$B$12)&lt;0,N('Example Rules'!$B$12)&gt;1),1,'Example Rules'!$B$12)))</f>
        <v/>
      </c>
      <c r="P161" s="28" t="str">
        <f aca="false">IF(COUNTA(A161:E161)=0,"",IF(NOT(ISNUMBER(A161)),"Add a date",IF(NOT(ISNUMBER(B161)),"Add P/L (0 if flat)",IF(AND(C161&lt;&gt;"",NOT(ISNUMBER(C161))),"Deposit must be a number",IF(N('Example Rules'!$B$5)&lt;=0,"Set account size on Rules",IF(A161&lt;=MAX(A$8:A160),"Date must be after the rows above","OK"))))))</f>
        <v/>
      </c>
      <c r="Q161" s="28" t="str">
        <f aca="false">IF(P161&lt;&gt;"OK","",COUNTIF(P$8:P161,"OK"))</f>
        <v/>
      </c>
    </row>
    <row r="162" customFormat="false" ht="15" hidden="false" customHeight="false" outlineLevel="0" collapsed="false">
      <c r="A162" s="29"/>
      <c r="B162" s="32"/>
      <c r="C162" s="32"/>
      <c r="D162" s="15"/>
      <c r="E162" s="15"/>
      <c r="F162" s="26" t="str">
        <f aca="false">IF(P162&lt;&gt;"OK","",IF(COUNT(G$8:G161)=0,N('Example Rules'!$B$5),INDEX(G$8:G161,MATCH(9.99E+307,G$8:G161))))</f>
        <v/>
      </c>
      <c r="G162" s="26" t="str">
        <f aca="false">IF(P162&lt;&gt;"OK","",F162+B162+N(C162))</f>
        <v/>
      </c>
      <c r="H162" s="27" t="str">
        <f aca="false">IF(OR(P162&lt;&gt;"OK",N(F162)&lt;=0),"",B162/F162)</f>
        <v/>
      </c>
      <c r="I162" s="28" t="str">
        <f aca="false">IF(OR(H162="",N('Example Rules'!$B$7)=0),"",IF(H162&lt;=-'Example Rules'!$B$7,"STOP","OK"))</f>
        <v/>
      </c>
      <c r="J162" s="26" t="str">
        <f aca="false">IF(P162&lt;&gt;"OK","",SUMIFS(B$8:B162,A$8:A162,"&gt;"&amp;(A162-7),P$8:P162,"OK"))</f>
        <v/>
      </c>
      <c r="K162" s="27" t="str">
        <f aca="false">IF(P162&lt;&gt;"OK","",IF(G162-J162-SUMIFS(C$8:C162,A$8:A162,"&gt;"&amp;(A162-7),P$8:P162,"OK")&lt;=0,"",J162/(G162-J162-SUMIFS(C$8:C162,A$8:A162,"&gt;"&amp;(A162-7),P$8:P162,"OK"))))</f>
        <v/>
      </c>
      <c r="L162" s="28" t="str">
        <f aca="false">IF(OR(P162&lt;&gt;"OK",K162="",N('Example Rules'!$B$8)=0),"",IF(K162&lt;=-'Example Rules'!$B$8,"STOP","OK"))</f>
        <v/>
      </c>
      <c r="M162" s="26" t="str">
        <f aca="false">IF(P162&lt;&gt;"OK","",MAX(IF(COUNT(M$8:M161)=0,N('Example Rules'!$B$5),INDEX(M$8:M161,MATCH(9.99E+307,M$8:M161)))+N(C162),G162))</f>
        <v/>
      </c>
      <c r="N162" s="27" t="str">
        <f aca="false">IF(P162&lt;&gt;"OK","",IF(N(M162)&lt;=0,"",MAX(0,1-G162/M162)))</f>
        <v/>
      </c>
      <c r="O162" s="33" t="str">
        <f aca="false">IF(P162&lt;&gt;"OK","",IF(OR(N('Example Rules'!$B$11)=0,N(N162)&lt;'Example Rules'!$B$11),1,IF(OR('Example Rules'!$B$12="",N('Example Rules'!$B$12)&lt;0,N('Example Rules'!$B$12)&gt;1),1,'Example Rules'!$B$12)))</f>
        <v/>
      </c>
      <c r="P162" s="28" t="str">
        <f aca="false">IF(COUNTA(A162:E162)=0,"",IF(NOT(ISNUMBER(A162)),"Add a date",IF(NOT(ISNUMBER(B162)),"Add P/L (0 if flat)",IF(AND(C162&lt;&gt;"",NOT(ISNUMBER(C162))),"Deposit must be a number",IF(N('Example Rules'!$B$5)&lt;=0,"Set account size on Rules",IF(A162&lt;=MAX(A$8:A161),"Date must be after the rows above","OK"))))))</f>
        <v/>
      </c>
      <c r="Q162" s="28" t="str">
        <f aca="false">IF(P162&lt;&gt;"OK","",COUNTIF(P$8:P162,"OK"))</f>
        <v/>
      </c>
    </row>
    <row r="163" customFormat="false" ht="15" hidden="false" customHeight="false" outlineLevel="0" collapsed="false">
      <c r="A163" s="29"/>
      <c r="B163" s="32"/>
      <c r="C163" s="32"/>
      <c r="D163" s="15"/>
      <c r="E163" s="15"/>
      <c r="F163" s="26" t="str">
        <f aca="false">IF(P163&lt;&gt;"OK","",IF(COUNT(G$8:G162)=0,N('Example Rules'!$B$5),INDEX(G$8:G162,MATCH(9.99E+307,G$8:G162))))</f>
        <v/>
      </c>
      <c r="G163" s="26" t="str">
        <f aca="false">IF(P163&lt;&gt;"OK","",F163+B163+N(C163))</f>
        <v/>
      </c>
      <c r="H163" s="27" t="str">
        <f aca="false">IF(OR(P163&lt;&gt;"OK",N(F163)&lt;=0),"",B163/F163)</f>
        <v/>
      </c>
      <c r="I163" s="28" t="str">
        <f aca="false">IF(OR(H163="",N('Example Rules'!$B$7)=0),"",IF(H163&lt;=-'Example Rules'!$B$7,"STOP","OK"))</f>
        <v/>
      </c>
      <c r="J163" s="26" t="str">
        <f aca="false">IF(P163&lt;&gt;"OK","",SUMIFS(B$8:B163,A$8:A163,"&gt;"&amp;(A163-7),P$8:P163,"OK"))</f>
        <v/>
      </c>
      <c r="K163" s="27" t="str">
        <f aca="false">IF(P163&lt;&gt;"OK","",IF(G163-J163-SUMIFS(C$8:C163,A$8:A163,"&gt;"&amp;(A163-7),P$8:P163,"OK")&lt;=0,"",J163/(G163-J163-SUMIFS(C$8:C163,A$8:A163,"&gt;"&amp;(A163-7),P$8:P163,"OK"))))</f>
        <v/>
      </c>
      <c r="L163" s="28" t="str">
        <f aca="false">IF(OR(P163&lt;&gt;"OK",K163="",N('Example Rules'!$B$8)=0),"",IF(K163&lt;=-'Example Rules'!$B$8,"STOP","OK"))</f>
        <v/>
      </c>
      <c r="M163" s="26" t="str">
        <f aca="false">IF(P163&lt;&gt;"OK","",MAX(IF(COUNT(M$8:M162)=0,N('Example Rules'!$B$5),INDEX(M$8:M162,MATCH(9.99E+307,M$8:M162)))+N(C163),G163))</f>
        <v/>
      </c>
      <c r="N163" s="27" t="str">
        <f aca="false">IF(P163&lt;&gt;"OK","",IF(N(M163)&lt;=0,"",MAX(0,1-G163/M163)))</f>
        <v/>
      </c>
      <c r="O163" s="33" t="str">
        <f aca="false">IF(P163&lt;&gt;"OK","",IF(OR(N('Example Rules'!$B$11)=0,N(N163)&lt;'Example Rules'!$B$11),1,IF(OR('Example Rules'!$B$12="",N('Example Rules'!$B$12)&lt;0,N('Example Rules'!$B$12)&gt;1),1,'Example Rules'!$B$12)))</f>
        <v/>
      </c>
      <c r="P163" s="28" t="str">
        <f aca="false">IF(COUNTA(A163:E163)=0,"",IF(NOT(ISNUMBER(A163)),"Add a date",IF(NOT(ISNUMBER(B163)),"Add P/L (0 if flat)",IF(AND(C163&lt;&gt;"",NOT(ISNUMBER(C163))),"Deposit must be a number",IF(N('Example Rules'!$B$5)&lt;=0,"Set account size on Rules",IF(A163&lt;=MAX(A$8:A162),"Date must be after the rows above","OK"))))))</f>
        <v/>
      </c>
      <c r="Q163" s="28" t="str">
        <f aca="false">IF(P163&lt;&gt;"OK","",COUNTIF(P$8:P163,"OK"))</f>
        <v/>
      </c>
    </row>
    <row r="164" customFormat="false" ht="15" hidden="false" customHeight="false" outlineLevel="0" collapsed="false">
      <c r="A164" s="29"/>
      <c r="B164" s="32"/>
      <c r="C164" s="32"/>
      <c r="D164" s="15"/>
      <c r="E164" s="15"/>
      <c r="F164" s="26" t="str">
        <f aca="false">IF(P164&lt;&gt;"OK","",IF(COUNT(G$8:G163)=0,N('Example Rules'!$B$5),INDEX(G$8:G163,MATCH(9.99E+307,G$8:G163))))</f>
        <v/>
      </c>
      <c r="G164" s="26" t="str">
        <f aca="false">IF(P164&lt;&gt;"OK","",F164+B164+N(C164))</f>
        <v/>
      </c>
      <c r="H164" s="27" t="str">
        <f aca="false">IF(OR(P164&lt;&gt;"OK",N(F164)&lt;=0),"",B164/F164)</f>
        <v/>
      </c>
      <c r="I164" s="28" t="str">
        <f aca="false">IF(OR(H164="",N('Example Rules'!$B$7)=0),"",IF(H164&lt;=-'Example Rules'!$B$7,"STOP","OK"))</f>
        <v/>
      </c>
      <c r="J164" s="26" t="str">
        <f aca="false">IF(P164&lt;&gt;"OK","",SUMIFS(B$8:B164,A$8:A164,"&gt;"&amp;(A164-7),P$8:P164,"OK"))</f>
        <v/>
      </c>
      <c r="K164" s="27" t="str">
        <f aca="false">IF(P164&lt;&gt;"OK","",IF(G164-J164-SUMIFS(C$8:C164,A$8:A164,"&gt;"&amp;(A164-7),P$8:P164,"OK")&lt;=0,"",J164/(G164-J164-SUMIFS(C$8:C164,A$8:A164,"&gt;"&amp;(A164-7),P$8:P164,"OK"))))</f>
        <v/>
      </c>
      <c r="L164" s="28" t="str">
        <f aca="false">IF(OR(P164&lt;&gt;"OK",K164="",N('Example Rules'!$B$8)=0),"",IF(K164&lt;=-'Example Rules'!$B$8,"STOP","OK"))</f>
        <v/>
      </c>
      <c r="M164" s="26" t="str">
        <f aca="false">IF(P164&lt;&gt;"OK","",MAX(IF(COUNT(M$8:M163)=0,N('Example Rules'!$B$5),INDEX(M$8:M163,MATCH(9.99E+307,M$8:M163)))+N(C164),G164))</f>
        <v/>
      </c>
      <c r="N164" s="27" t="str">
        <f aca="false">IF(P164&lt;&gt;"OK","",IF(N(M164)&lt;=0,"",MAX(0,1-G164/M164)))</f>
        <v/>
      </c>
      <c r="O164" s="33" t="str">
        <f aca="false">IF(P164&lt;&gt;"OK","",IF(OR(N('Example Rules'!$B$11)=0,N(N164)&lt;'Example Rules'!$B$11),1,IF(OR('Example Rules'!$B$12="",N('Example Rules'!$B$12)&lt;0,N('Example Rules'!$B$12)&gt;1),1,'Example Rules'!$B$12)))</f>
        <v/>
      </c>
      <c r="P164" s="28" t="str">
        <f aca="false">IF(COUNTA(A164:E164)=0,"",IF(NOT(ISNUMBER(A164)),"Add a date",IF(NOT(ISNUMBER(B164)),"Add P/L (0 if flat)",IF(AND(C164&lt;&gt;"",NOT(ISNUMBER(C164))),"Deposit must be a number",IF(N('Example Rules'!$B$5)&lt;=0,"Set account size on Rules",IF(A164&lt;=MAX(A$8:A163),"Date must be after the rows above","OK"))))))</f>
        <v/>
      </c>
      <c r="Q164" s="28" t="str">
        <f aca="false">IF(P164&lt;&gt;"OK","",COUNTIF(P$8:P164,"OK"))</f>
        <v/>
      </c>
    </row>
    <row r="165" customFormat="false" ht="15" hidden="false" customHeight="false" outlineLevel="0" collapsed="false">
      <c r="A165" s="29"/>
      <c r="B165" s="32"/>
      <c r="C165" s="32"/>
      <c r="D165" s="15"/>
      <c r="E165" s="15"/>
      <c r="F165" s="26" t="str">
        <f aca="false">IF(P165&lt;&gt;"OK","",IF(COUNT(G$8:G164)=0,N('Example Rules'!$B$5),INDEX(G$8:G164,MATCH(9.99E+307,G$8:G164))))</f>
        <v/>
      </c>
      <c r="G165" s="26" t="str">
        <f aca="false">IF(P165&lt;&gt;"OK","",F165+B165+N(C165))</f>
        <v/>
      </c>
      <c r="H165" s="27" t="str">
        <f aca="false">IF(OR(P165&lt;&gt;"OK",N(F165)&lt;=0),"",B165/F165)</f>
        <v/>
      </c>
      <c r="I165" s="28" t="str">
        <f aca="false">IF(OR(H165="",N('Example Rules'!$B$7)=0),"",IF(H165&lt;=-'Example Rules'!$B$7,"STOP","OK"))</f>
        <v/>
      </c>
      <c r="J165" s="26" t="str">
        <f aca="false">IF(P165&lt;&gt;"OK","",SUMIFS(B$8:B165,A$8:A165,"&gt;"&amp;(A165-7),P$8:P165,"OK"))</f>
        <v/>
      </c>
      <c r="K165" s="27" t="str">
        <f aca="false">IF(P165&lt;&gt;"OK","",IF(G165-J165-SUMIFS(C$8:C165,A$8:A165,"&gt;"&amp;(A165-7),P$8:P165,"OK")&lt;=0,"",J165/(G165-J165-SUMIFS(C$8:C165,A$8:A165,"&gt;"&amp;(A165-7),P$8:P165,"OK"))))</f>
        <v/>
      </c>
      <c r="L165" s="28" t="str">
        <f aca="false">IF(OR(P165&lt;&gt;"OK",K165="",N('Example Rules'!$B$8)=0),"",IF(K165&lt;=-'Example Rules'!$B$8,"STOP","OK"))</f>
        <v/>
      </c>
      <c r="M165" s="26" t="str">
        <f aca="false">IF(P165&lt;&gt;"OK","",MAX(IF(COUNT(M$8:M164)=0,N('Example Rules'!$B$5),INDEX(M$8:M164,MATCH(9.99E+307,M$8:M164)))+N(C165),G165))</f>
        <v/>
      </c>
      <c r="N165" s="27" t="str">
        <f aca="false">IF(P165&lt;&gt;"OK","",IF(N(M165)&lt;=0,"",MAX(0,1-G165/M165)))</f>
        <v/>
      </c>
      <c r="O165" s="33" t="str">
        <f aca="false">IF(P165&lt;&gt;"OK","",IF(OR(N('Example Rules'!$B$11)=0,N(N165)&lt;'Example Rules'!$B$11),1,IF(OR('Example Rules'!$B$12="",N('Example Rules'!$B$12)&lt;0,N('Example Rules'!$B$12)&gt;1),1,'Example Rules'!$B$12)))</f>
        <v/>
      </c>
      <c r="P165" s="28" t="str">
        <f aca="false">IF(COUNTA(A165:E165)=0,"",IF(NOT(ISNUMBER(A165)),"Add a date",IF(NOT(ISNUMBER(B165)),"Add P/L (0 if flat)",IF(AND(C165&lt;&gt;"",NOT(ISNUMBER(C165))),"Deposit must be a number",IF(N('Example Rules'!$B$5)&lt;=0,"Set account size on Rules",IF(A165&lt;=MAX(A$8:A164),"Date must be after the rows above","OK"))))))</f>
        <v/>
      </c>
      <c r="Q165" s="28" t="str">
        <f aca="false">IF(P165&lt;&gt;"OK","",COUNTIF(P$8:P165,"OK"))</f>
        <v/>
      </c>
    </row>
    <row r="166" customFormat="false" ht="15" hidden="false" customHeight="false" outlineLevel="0" collapsed="false">
      <c r="A166" s="29"/>
      <c r="B166" s="32"/>
      <c r="C166" s="32"/>
      <c r="D166" s="15"/>
      <c r="E166" s="15"/>
      <c r="F166" s="26" t="str">
        <f aca="false">IF(P166&lt;&gt;"OK","",IF(COUNT(G$8:G165)=0,N('Example Rules'!$B$5),INDEX(G$8:G165,MATCH(9.99E+307,G$8:G165))))</f>
        <v/>
      </c>
      <c r="G166" s="26" t="str">
        <f aca="false">IF(P166&lt;&gt;"OK","",F166+B166+N(C166))</f>
        <v/>
      </c>
      <c r="H166" s="27" t="str">
        <f aca="false">IF(OR(P166&lt;&gt;"OK",N(F166)&lt;=0),"",B166/F166)</f>
        <v/>
      </c>
      <c r="I166" s="28" t="str">
        <f aca="false">IF(OR(H166="",N('Example Rules'!$B$7)=0),"",IF(H166&lt;=-'Example Rules'!$B$7,"STOP","OK"))</f>
        <v/>
      </c>
      <c r="J166" s="26" t="str">
        <f aca="false">IF(P166&lt;&gt;"OK","",SUMIFS(B$8:B166,A$8:A166,"&gt;"&amp;(A166-7),P$8:P166,"OK"))</f>
        <v/>
      </c>
      <c r="K166" s="27" t="str">
        <f aca="false">IF(P166&lt;&gt;"OK","",IF(G166-J166-SUMIFS(C$8:C166,A$8:A166,"&gt;"&amp;(A166-7),P$8:P166,"OK")&lt;=0,"",J166/(G166-J166-SUMIFS(C$8:C166,A$8:A166,"&gt;"&amp;(A166-7),P$8:P166,"OK"))))</f>
        <v/>
      </c>
      <c r="L166" s="28" t="str">
        <f aca="false">IF(OR(P166&lt;&gt;"OK",K166="",N('Example Rules'!$B$8)=0),"",IF(K166&lt;=-'Example Rules'!$B$8,"STOP","OK"))</f>
        <v/>
      </c>
      <c r="M166" s="26" t="str">
        <f aca="false">IF(P166&lt;&gt;"OK","",MAX(IF(COUNT(M$8:M165)=0,N('Example Rules'!$B$5),INDEX(M$8:M165,MATCH(9.99E+307,M$8:M165)))+N(C166),G166))</f>
        <v/>
      </c>
      <c r="N166" s="27" t="str">
        <f aca="false">IF(P166&lt;&gt;"OK","",IF(N(M166)&lt;=0,"",MAX(0,1-G166/M166)))</f>
        <v/>
      </c>
      <c r="O166" s="33" t="str">
        <f aca="false">IF(P166&lt;&gt;"OK","",IF(OR(N('Example Rules'!$B$11)=0,N(N166)&lt;'Example Rules'!$B$11),1,IF(OR('Example Rules'!$B$12="",N('Example Rules'!$B$12)&lt;0,N('Example Rules'!$B$12)&gt;1),1,'Example Rules'!$B$12)))</f>
        <v/>
      </c>
      <c r="P166" s="28" t="str">
        <f aca="false">IF(COUNTA(A166:E166)=0,"",IF(NOT(ISNUMBER(A166)),"Add a date",IF(NOT(ISNUMBER(B166)),"Add P/L (0 if flat)",IF(AND(C166&lt;&gt;"",NOT(ISNUMBER(C166))),"Deposit must be a number",IF(N('Example Rules'!$B$5)&lt;=0,"Set account size on Rules",IF(A166&lt;=MAX(A$8:A165),"Date must be after the rows above","OK"))))))</f>
        <v/>
      </c>
      <c r="Q166" s="28" t="str">
        <f aca="false">IF(P166&lt;&gt;"OK","",COUNTIF(P$8:P166,"OK"))</f>
        <v/>
      </c>
    </row>
    <row r="167" customFormat="false" ht="15" hidden="false" customHeight="false" outlineLevel="0" collapsed="false">
      <c r="A167" s="29"/>
      <c r="B167" s="32"/>
      <c r="C167" s="32"/>
      <c r="D167" s="15"/>
      <c r="E167" s="15"/>
      <c r="F167" s="26" t="str">
        <f aca="false">IF(P167&lt;&gt;"OK","",IF(COUNT(G$8:G166)=0,N('Example Rules'!$B$5),INDEX(G$8:G166,MATCH(9.99E+307,G$8:G166))))</f>
        <v/>
      </c>
      <c r="G167" s="26" t="str">
        <f aca="false">IF(P167&lt;&gt;"OK","",F167+B167+N(C167))</f>
        <v/>
      </c>
      <c r="H167" s="27" t="str">
        <f aca="false">IF(OR(P167&lt;&gt;"OK",N(F167)&lt;=0),"",B167/F167)</f>
        <v/>
      </c>
      <c r="I167" s="28" t="str">
        <f aca="false">IF(OR(H167="",N('Example Rules'!$B$7)=0),"",IF(H167&lt;=-'Example Rules'!$B$7,"STOP","OK"))</f>
        <v/>
      </c>
      <c r="J167" s="26" t="str">
        <f aca="false">IF(P167&lt;&gt;"OK","",SUMIFS(B$8:B167,A$8:A167,"&gt;"&amp;(A167-7),P$8:P167,"OK"))</f>
        <v/>
      </c>
      <c r="K167" s="27" t="str">
        <f aca="false">IF(P167&lt;&gt;"OK","",IF(G167-J167-SUMIFS(C$8:C167,A$8:A167,"&gt;"&amp;(A167-7),P$8:P167,"OK")&lt;=0,"",J167/(G167-J167-SUMIFS(C$8:C167,A$8:A167,"&gt;"&amp;(A167-7),P$8:P167,"OK"))))</f>
        <v/>
      </c>
      <c r="L167" s="28" t="str">
        <f aca="false">IF(OR(P167&lt;&gt;"OK",K167="",N('Example Rules'!$B$8)=0),"",IF(K167&lt;=-'Example Rules'!$B$8,"STOP","OK"))</f>
        <v/>
      </c>
      <c r="M167" s="26" t="str">
        <f aca="false">IF(P167&lt;&gt;"OK","",MAX(IF(COUNT(M$8:M166)=0,N('Example Rules'!$B$5),INDEX(M$8:M166,MATCH(9.99E+307,M$8:M166)))+N(C167),G167))</f>
        <v/>
      </c>
      <c r="N167" s="27" t="str">
        <f aca="false">IF(P167&lt;&gt;"OK","",IF(N(M167)&lt;=0,"",MAX(0,1-G167/M167)))</f>
        <v/>
      </c>
      <c r="O167" s="33" t="str">
        <f aca="false">IF(P167&lt;&gt;"OK","",IF(OR(N('Example Rules'!$B$11)=0,N(N167)&lt;'Example Rules'!$B$11),1,IF(OR('Example Rules'!$B$12="",N('Example Rules'!$B$12)&lt;0,N('Example Rules'!$B$12)&gt;1),1,'Example Rules'!$B$12)))</f>
        <v/>
      </c>
      <c r="P167" s="28" t="str">
        <f aca="false">IF(COUNTA(A167:E167)=0,"",IF(NOT(ISNUMBER(A167)),"Add a date",IF(NOT(ISNUMBER(B167)),"Add P/L (0 if flat)",IF(AND(C167&lt;&gt;"",NOT(ISNUMBER(C167))),"Deposit must be a number",IF(N('Example Rules'!$B$5)&lt;=0,"Set account size on Rules",IF(A167&lt;=MAX(A$8:A166),"Date must be after the rows above","OK"))))))</f>
        <v/>
      </c>
      <c r="Q167" s="28" t="str">
        <f aca="false">IF(P167&lt;&gt;"OK","",COUNTIF(P$8:P167,"OK"))</f>
        <v/>
      </c>
    </row>
    <row r="168" customFormat="false" ht="15" hidden="false" customHeight="false" outlineLevel="0" collapsed="false">
      <c r="A168" s="29"/>
      <c r="B168" s="32"/>
      <c r="C168" s="32"/>
      <c r="D168" s="15"/>
      <c r="E168" s="15"/>
      <c r="F168" s="26" t="str">
        <f aca="false">IF(P168&lt;&gt;"OK","",IF(COUNT(G$8:G167)=0,N('Example Rules'!$B$5),INDEX(G$8:G167,MATCH(9.99E+307,G$8:G167))))</f>
        <v/>
      </c>
      <c r="G168" s="26" t="str">
        <f aca="false">IF(P168&lt;&gt;"OK","",F168+B168+N(C168))</f>
        <v/>
      </c>
      <c r="H168" s="27" t="str">
        <f aca="false">IF(OR(P168&lt;&gt;"OK",N(F168)&lt;=0),"",B168/F168)</f>
        <v/>
      </c>
      <c r="I168" s="28" t="str">
        <f aca="false">IF(OR(H168="",N('Example Rules'!$B$7)=0),"",IF(H168&lt;=-'Example Rules'!$B$7,"STOP","OK"))</f>
        <v/>
      </c>
      <c r="J168" s="26" t="str">
        <f aca="false">IF(P168&lt;&gt;"OK","",SUMIFS(B$8:B168,A$8:A168,"&gt;"&amp;(A168-7),P$8:P168,"OK"))</f>
        <v/>
      </c>
      <c r="K168" s="27" t="str">
        <f aca="false">IF(P168&lt;&gt;"OK","",IF(G168-J168-SUMIFS(C$8:C168,A$8:A168,"&gt;"&amp;(A168-7),P$8:P168,"OK")&lt;=0,"",J168/(G168-J168-SUMIFS(C$8:C168,A$8:A168,"&gt;"&amp;(A168-7),P$8:P168,"OK"))))</f>
        <v/>
      </c>
      <c r="L168" s="28" t="str">
        <f aca="false">IF(OR(P168&lt;&gt;"OK",K168="",N('Example Rules'!$B$8)=0),"",IF(K168&lt;=-'Example Rules'!$B$8,"STOP","OK"))</f>
        <v/>
      </c>
      <c r="M168" s="26" t="str">
        <f aca="false">IF(P168&lt;&gt;"OK","",MAX(IF(COUNT(M$8:M167)=0,N('Example Rules'!$B$5),INDEX(M$8:M167,MATCH(9.99E+307,M$8:M167)))+N(C168),G168))</f>
        <v/>
      </c>
      <c r="N168" s="27" t="str">
        <f aca="false">IF(P168&lt;&gt;"OK","",IF(N(M168)&lt;=0,"",MAX(0,1-G168/M168)))</f>
        <v/>
      </c>
      <c r="O168" s="33" t="str">
        <f aca="false">IF(P168&lt;&gt;"OK","",IF(OR(N('Example Rules'!$B$11)=0,N(N168)&lt;'Example Rules'!$B$11),1,IF(OR('Example Rules'!$B$12="",N('Example Rules'!$B$12)&lt;0,N('Example Rules'!$B$12)&gt;1),1,'Example Rules'!$B$12)))</f>
        <v/>
      </c>
      <c r="P168" s="28" t="str">
        <f aca="false">IF(COUNTA(A168:E168)=0,"",IF(NOT(ISNUMBER(A168)),"Add a date",IF(NOT(ISNUMBER(B168)),"Add P/L (0 if flat)",IF(AND(C168&lt;&gt;"",NOT(ISNUMBER(C168))),"Deposit must be a number",IF(N('Example Rules'!$B$5)&lt;=0,"Set account size on Rules",IF(A168&lt;=MAX(A$8:A167),"Date must be after the rows above","OK"))))))</f>
        <v/>
      </c>
      <c r="Q168" s="28" t="str">
        <f aca="false">IF(P168&lt;&gt;"OK","",COUNTIF(P$8:P168,"OK"))</f>
        <v/>
      </c>
    </row>
    <row r="169" customFormat="false" ht="15" hidden="false" customHeight="false" outlineLevel="0" collapsed="false">
      <c r="A169" s="29"/>
      <c r="B169" s="32"/>
      <c r="C169" s="32"/>
      <c r="D169" s="15"/>
      <c r="E169" s="15"/>
      <c r="F169" s="26" t="str">
        <f aca="false">IF(P169&lt;&gt;"OK","",IF(COUNT(G$8:G168)=0,N('Example Rules'!$B$5),INDEX(G$8:G168,MATCH(9.99E+307,G$8:G168))))</f>
        <v/>
      </c>
      <c r="G169" s="26" t="str">
        <f aca="false">IF(P169&lt;&gt;"OK","",F169+B169+N(C169))</f>
        <v/>
      </c>
      <c r="H169" s="27" t="str">
        <f aca="false">IF(OR(P169&lt;&gt;"OK",N(F169)&lt;=0),"",B169/F169)</f>
        <v/>
      </c>
      <c r="I169" s="28" t="str">
        <f aca="false">IF(OR(H169="",N('Example Rules'!$B$7)=0),"",IF(H169&lt;=-'Example Rules'!$B$7,"STOP","OK"))</f>
        <v/>
      </c>
      <c r="J169" s="26" t="str">
        <f aca="false">IF(P169&lt;&gt;"OK","",SUMIFS(B$8:B169,A$8:A169,"&gt;"&amp;(A169-7),P$8:P169,"OK"))</f>
        <v/>
      </c>
      <c r="K169" s="27" t="str">
        <f aca="false">IF(P169&lt;&gt;"OK","",IF(G169-J169-SUMIFS(C$8:C169,A$8:A169,"&gt;"&amp;(A169-7),P$8:P169,"OK")&lt;=0,"",J169/(G169-J169-SUMIFS(C$8:C169,A$8:A169,"&gt;"&amp;(A169-7),P$8:P169,"OK"))))</f>
        <v/>
      </c>
      <c r="L169" s="28" t="str">
        <f aca="false">IF(OR(P169&lt;&gt;"OK",K169="",N('Example Rules'!$B$8)=0),"",IF(K169&lt;=-'Example Rules'!$B$8,"STOP","OK"))</f>
        <v/>
      </c>
      <c r="M169" s="26" t="str">
        <f aca="false">IF(P169&lt;&gt;"OK","",MAX(IF(COUNT(M$8:M168)=0,N('Example Rules'!$B$5),INDEX(M$8:M168,MATCH(9.99E+307,M$8:M168)))+N(C169),G169))</f>
        <v/>
      </c>
      <c r="N169" s="27" t="str">
        <f aca="false">IF(P169&lt;&gt;"OK","",IF(N(M169)&lt;=0,"",MAX(0,1-G169/M169)))</f>
        <v/>
      </c>
      <c r="O169" s="33" t="str">
        <f aca="false">IF(P169&lt;&gt;"OK","",IF(OR(N('Example Rules'!$B$11)=0,N(N169)&lt;'Example Rules'!$B$11),1,IF(OR('Example Rules'!$B$12="",N('Example Rules'!$B$12)&lt;0,N('Example Rules'!$B$12)&gt;1),1,'Example Rules'!$B$12)))</f>
        <v/>
      </c>
      <c r="P169" s="28" t="str">
        <f aca="false">IF(COUNTA(A169:E169)=0,"",IF(NOT(ISNUMBER(A169)),"Add a date",IF(NOT(ISNUMBER(B169)),"Add P/L (0 if flat)",IF(AND(C169&lt;&gt;"",NOT(ISNUMBER(C169))),"Deposit must be a number",IF(N('Example Rules'!$B$5)&lt;=0,"Set account size on Rules",IF(A169&lt;=MAX(A$8:A168),"Date must be after the rows above","OK"))))))</f>
        <v/>
      </c>
      <c r="Q169" s="28" t="str">
        <f aca="false">IF(P169&lt;&gt;"OK","",COUNTIF(P$8:P169,"OK"))</f>
        <v/>
      </c>
    </row>
    <row r="170" customFormat="false" ht="15" hidden="false" customHeight="false" outlineLevel="0" collapsed="false">
      <c r="A170" s="29"/>
      <c r="B170" s="32"/>
      <c r="C170" s="32"/>
      <c r="D170" s="15"/>
      <c r="E170" s="15"/>
      <c r="F170" s="26" t="str">
        <f aca="false">IF(P170&lt;&gt;"OK","",IF(COUNT(G$8:G169)=0,N('Example Rules'!$B$5),INDEX(G$8:G169,MATCH(9.99E+307,G$8:G169))))</f>
        <v/>
      </c>
      <c r="G170" s="26" t="str">
        <f aca="false">IF(P170&lt;&gt;"OK","",F170+B170+N(C170))</f>
        <v/>
      </c>
      <c r="H170" s="27" t="str">
        <f aca="false">IF(OR(P170&lt;&gt;"OK",N(F170)&lt;=0),"",B170/F170)</f>
        <v/>
      </c>
      <c r="I170" s="28" t="str">
        <f aca="false">IF(OR(H170="",N('Example Rules'!$B$7)=0),"",IF(H170&lt;=-'Example Rules'!$B$7,"STOP","OK"))</f>
        <v/>
      </c>
      <c r="J170" s="26" t="str">
        <f aca="false">IF(P170&lt;&gt;"OK","",SUMIFS(B$8:B170,A$8:A170,"&gt;"&amp;(A170-7),P$8:P170,"OK"))</f>
        <v/>
      </c>
      <c r="K170" s="27" t="str">
        <f aca="false">IF(P170&lt;&gt;"OK","",IF(G170-J170-SUMIFS(C$8:C170,A$8:A170,"&gt;"&amp;(A170-7),P$8:P170,"OK")&lt;=0,"",J170/(G170-J170-SUMIFS(C$8:C170,A$8:A170,"&gt;"&amp;(A170-7),P$8:P170,"OK"))))</f>
        <v/>
      </c>
      <c r="L170" s="28" t="str">
        <f aca="false">IF(OR(P170&lt;&gt;"OK",K170="",N('Example Rules'!$B$8)=0),"",IF(K170&lt;=-'Example Rules'!$B$8,"STOP","OK"))</f>
        <v/>
      </c>
      <c r="M170" s="26" t="str">
        <f aca="false">IF(P170&lt;&gt;"OK","",MAX(IF(COUNT(M$8:M169)=0,N('Example Rules'!$B$5),INDEX(M$8:M169,MATCH(9.99E+307,M$8:M169)))+N(C170),G170))</f>
        <v/>
      </c>
      <c r="N170" s="27" t="str">
        <f aca="false">IF(P170&lt;&gt;"OK","",IF(N(M170)&lt;=0,"",MAX(0,1-G170/M170)))</f>
        <v/>
      </c>
      <c r="O170" s="33" t="str">
        <f aca="false">IF(P170&lt;&gt;"OK","",IF(OR(N('Example Rules'!$B$11)=0,N(N170)&lt;'Example Rules'!$B$11),1,IF(OR('Example Rules'!$B$12="",N('Example Rules'!$B$12)&lt;0,N('Example Rules'!$B$12)&gt;1),1,'Example Rules'!$B$12)))</f>
        <v/>
      </c>
      <c r="P170" s="28" t="str">
        <f aca="false">IF(COUNTA(A170:E170)=0,"",IF(NOT(ISNUMBER(A170)),"Add a date",IF(NOT(ISNUMBER(B170)),"Add P/L (0 if flat)",IF(AND(C170&lt;&gt;"",NOT(ISNUMBER(C170))),"Deposit must be a number",IF(N('Example Rules'!$B$5)&lt;=0,"Set account size on Rules",IF(A170&lt;=MAX(A$8:A169),"Date must be after the rows above","OK"))))))</f>
        <v/>
      </c>
      <c r="Q170" s="28" t="str">
        <f aca="false">IF(P170&lt;&gt;"OK","",COUNTIF(P$8:P170,"OK"))</f>
        <v/>
      </c>
    </row>
    <row r="171" customFormat="false" ht="15" hidden="false" customHeight="false" outlineLevel="0" collapsed="false">
      <c r="A171" s="29"/>
      <c r="B171" s="32"/>
      <c r="C171" s="32"/>
      <c r="D171" s="15"/>
      <c r="E171" s="15"/>
      <c r="F171" s="26" t="str">
        <f aca="false">IF(P171&lt;&gt;"OK","",IF(COUNT(G$8:G170)=0,N('Example Rules'!$B$5),INDEX(G$8:G170,MATCH(9.99E+307,G$8:G170))))</f>
        <v/>
      </c>
      <c r="G171" s="26" t="str">
        <f aca="false">IF(P171&lt;&gt;"OK","",F171+B171+N(C171))</f>
        <v/>
      </c>
      <c r="H171" s="27" t="str">
        <f aca="false">IF(OR(P171&lt;&gt;"OK",N(F171)&lt;=0),"",B171/F171)</f>
        <v/>
      </c>
      <c r="I171" s="28" t="str">
        <f aca="false">IF(OR(H171="",N('Example Rules'!$B$7)=0),"",IF(H171&lt;=-'Example Rules'!$B$7,"STOP","OK"))</f>
        <v/>
      </c>
      <c r="J171" s="26" t="str">
        <f aca="false">IF(P171&lt;&gt;"OK","",SUMIFS(B$8:B171,A$8:A171,"&gt;"&amp;(A171-7),P$8:P171,"OK"))</f>
        <v/>
      </c>
      <c r="K171" s="27" t="str">
        <f aca="false">IF(P171&lt;&gt;"OK","",IF(G171-J171-SUMIFS(C$8:C171,A$8:A171,"&gt;"&amp;(A171-7),P$8:P171,"OK")&lt;=0,"",J171/(G171-J171-SUMIFS(C$8:C171,A$8:A171,"&gt;"&amp;(A171-7),P$8:P171,"OK"))))</f>
        <v/>
      </c>
      <c r="L171" s="28" t="str">
        <f aca="false">IF(OR(P171&lt;&gt;"OK",K171="",N('Example Rules'!$B$8)=0),"",IF(K171&lt;=-'Example Rules'!$B$8,"STOP","OK"))</f>
        <v/>
      </c>
      <c r="M171" s="26" t="str">
        <f aca="false">IF(P171&lt;&gt;"OK","",MAX(IF(COUNT(M$8:M170)=0,N('Example Rules'!$B$5),INDEX(M$8:M170,MATCH(9.99E+307,M$8:M170)))+N(C171),G171))</f>
        <v/>
      </c>
      <c r="N171" s="27" t="str">
        <f aca="false">IF(P171&lt;&gt;"OK","",IF(N(M171)&lt;=0,"",MAX(0,1-G171/M171)))</f>
        <v/>
      </c>
      <c r="O171" s="33" t="str">
        <f aca="false">IF(P171&lt;&gt;"OK","",IF(OR(N('Example Rules'!$B$11)=0,N(N171)&lt;'Example Rules'!$B$11),1,IF(OR('Example Rules'!$B$12="",N('Example Rules'!$B$12)&lt;0,N('Example Rules'!$B$12)&gt;1),1,'Example Rules'!$B$12)))</f>
        <v/>
      </c>
      <c r="P171" s="28" t="str">
        <f aca="false">IF(COUNTA(A171:E171)=0,"",IF(NOT(ISNUMBER(A171)),"Add a date",IF(NOT(ISNUMBER(B171)),"Add P/L (0 if flat)",IF(AND(C171&lt;&gt;"",NOT(ISNUMBER(C171))),"Deposit must be a number",IF(N('Example Rules'!$B$5)&lt;=0,"Set account size on Rules",IF(A171&lt;=MAX(A$8:A170),"Date must be after the rows above","OK"))))))</f>
        <v/>
      </c>
      <c r="Q171" s="28" t="str">
        <f aca="false">IF(P171&lt;&gt;"OK","",COUNTIF(P$8:P171,"OK"))</f>
        <v/>
      </c>
    </row>
    <row r="172" customFormat="false" ht="15" hidden="false" customHeight="false" outlineLevel="0" collapsed="false">
      <c r="A172" s="29"/>
      <c r="B172" s="32"/>
      <c r="C172" s="32"/>
      <c r="D172" s="15"/>
      <c r="E172" s="15"/>
      <c r="F172" s="26" t="str">
        <f aca="false">IF(P172&lt;&gt;"OK","",IF(COUNT(G$8:G171)=0,N('Example Rules'!$B$5),INDEX(G$8:G171,MATCH(9.99E+307,G$8:G171))))</f>
        <v/>
      </c>
      <c r="G172" s="26" t="str">
        <f aca="false">IF(P172&lt;&gt;"OK","",F172+B172+N(C172))</f>
        <v/>
      </c>
      <c r="H172" s="27" t="str">
        <f aca="false">IF(OR(P172&lt;&gt;"OK",N(F172)&lt;=0),"",B172/F172)</f>
        <v/>
      </c>
      <c r="I172" s="28" t="str">
        <f aca="false">IF(OR(H172="",N('Example Rules'!$B$7)=0),"",IF(H172&lt;=-'Example Rules'!$B$7,"STOP","OK"))</f>
        <v/>
      </c>
      <c r="J172" s="26" t="str">
        <f aca="false">IF(P172&lt;&gt;"OK","",SUMIFS(B$8:B172,A$8:A172,"&gt;"&amp;(A172-7),P$8:P172,"OK"))</f>
        <v/>
      </c>
      <c r="K172" s="27" t="str">
        <f aca="false">IF(P172&lt;&gt;"OK","",IF(G172-J172-SUMIFS(C$8:C172,A$8:A172,"&gt;"&amp;(A172-7),P$8:P172,"OK")&lt;=0,"",J172/(G172-J172-SUMIFS(C$8:C172,A$8:A172,"&gt;"&amp;(A172-7),P$8:P172,"OK"))))</f>
        <v/>
      </c>
      <c r="L172" s="28" t="str">
        <f aca="false">IF(OR(P172&lt;&gt;"OK",K172="",N('Example Rules'!$B$8)=0),"",IF(K172&lt;=-'Example Rules'!$B$8,"STOP","OK"))</f>
        <v/>
      </c>
      <c r="M172" s="26" t="str">
        <f aca="false">IF(P172&lt;&gt;"OK","",MAX(IF(COUNT(M$8:M171)=0,N('Example Rules'!$B$5),INDEX(M$8:M171,MATCH(9.99E+307,M$8:M171)))+N(C172),G172))</f>
        <v/>
      </c>
      <c r="N172" s="27" t="str">
        <f aca="false">IF(P172&lt;&gt;"OK","",IF(N(M172)&lt;=0,"",MAX(0,1-G172/M172)))</f>
        <v/>
      </c>
      <c r="O172" s="33" t="str">
        <f aca="false">IF(P172&lt;&gt;"OK","",IF(OR(N('Example Rules'!$B$11)=0,N(N172)&lt;'Example Rules'!$B$11),1,IF(OR('Example Rules'!$B$12="",N('Example Rules'!$B$12)&lt;0,N('Example Rules'!$B$12)&gt;1),1,'Example Rules'!$B$12)))</f>
        <v/>
      </c>
      <c r="P172" s="28" t="str">
        <f aca="false">IF(COUNTA(A172:E172)=0,"",IF(NOT(ISNUMBER(A172)),"Add a date",IF(NOT(ISNUMBER(B172)),"Add P/L (0 if flat)",IF(AND(C172&lt;&gt;"",NOT(ISNUMBER(C172))),"Deposit must be a number",IF(N('Example Rules'!$B$5)&lt;=0,"Set account size on Rules",IF(A172&lt;=MAX(A$8:A171),"Date must be after the rows above","OK"))))))</f>
        <v/>
      </c>
      <c r="Q172" s="28" t="str">
        <f aca="false">IF(P172&lt;&gt;"OK","",COUNTIF(P$8:P172,"OK"))</f>
        <v/>
      </c>
    </row>
    <row r="173" customFormat="false" ht="15" hidden="false" customHeight="false" outlineLevel="0" collapsed="false">
      <c r="A173" s="29"/>
      <c r="B173" s="32"/>
      <c r="C173" s="32"/>
      <c r="D173" s="15"/>
      <c r="E173" s="15"/>
      <c r="F173" s="26" t="str">
        <f aca="false">IF(P173&lt;&gt;"OK","",IF(COUNT(G$8:G172)=0,N('Example Rules'!$B$5),INDEX(G$8:G172,MATCH(9.99E+307,G$8:G172))))</f>
        <v/>
      </c>
      <c r="G173" s="26" t="str">
        <f aca="false">IF(P173&lt;&gt;"OK","",F173+B173+N(C173))</f>
        <v/>
      </c>
      <c r="H173" s="27" t="str">
        <f aca="false">IF(OR(P173&lt;&gt;"OK",N(F173)&lt;=0),"",B173/F173)</f>
        <v/>
      </c>
      <c r="I173" s="28" t="str">
        <f aca="false">IF(OR(H173="",N('Example Rules'!$B$7)=0),"",IF(H173&lt;=-'Example Rules'!$B$7,"STOP","OK"))</f>
        <v/>
      </c>
      <c r="J173" s="26" t="str">
        <f aca="false">IF(P173&lt;&gt;"OK","",SUMIFS(B$8:B173,A$8:A173,"&gt;"&amp;(A173-7),P$8:P173,"OK"))</f>
        <v/>
      </c>
      <c r="K173" s="27" t="str">
        <f aca="false">IF(P173&lt;&gt;"OK","",IF(G173-J173-SUMIFS(C$8:C173,A$8:A173,"&gt;"&amp;(A173-7),P$8:P173,"OK")&lt;=0,"",J173/(G173-J173-SUMIFS(C$8:C173,A$8:A173,"&gt;"&amp;(A173-7),P$8:P173,"OK"))))</f>
        <v/>
      </c>
      <c r="L173" s="28" t="str">
        <f aca="false">IF(OR(P173&lt;&gt;"OK",K173="",N('Example Rules'!$B$8)=0),"",IF(K173&lt;=-'Example Rules'!$B$8,"STOP","OK"))</f>
        <v/>
      </c>
      <c r="M173" s="26" t="str">
        <f aca="false">IF(P173&lt;&gt;"OK","",MAX(IF(COUNT(M$8:M172)=0,N('Example Rules'!$B$5),INDEX(M$8:M172,MATCH(9.99E+307,M$8:M172)))+N(C173),G173))</f>
        <v/>
      </c>
      <c r="N173" s="27" t="str">
        <f aca="false">IF(P173&lt;&gt;"OK","",IF(N(M173)&lt;=0,"",MAX(0,1-G173/M173)))</f>
        <v/>
      </c>
      <c r="O173" s="33" t="str">
        <f aca="false">IF(P173&lt;&gt;"OK","",IF(OR(N('Example Rules'!$B$11)=0,N(N173)&lt;'Example Rules'!$B$11),1,IF(OR('Example Rules'!$B$12="",N('Example Rules'!$B$12)&lt;0,N('Example Rules'!$B$12)&gt;1),1,'Example Rules'!$B$12)))</f>
        <v/>
      </c>
      <c r="P173" s="28" t="str">
        <f aca="false">IF(COUNTA(A173:E173)=0,"",IF(NOT(ISNUMBER(A173)),"Add a date",IF(NOT(ISNUMBER(B173)),"Add P/L (0 if flat)",IF(AND(C173&lt;&gt;"",NOT(ISNUMBER(C173))),"Deposit must be a number",IF(N('Example Rules'!$B$5)&lt;=0,"Set account size on Rules",IF(A173&lt;=MAX(A$8:A172),"Date must be after the rows above","OK"))))))</f>
        <v/>
      </c>
      <c r="Q173" s="28" t="str">
        <f aca="false">IF(P173&lt;&gt;"OK","",COUNTIF(P$8:P173,"OK"))</f>
        <v/>
      </c>
    </row>
    <row r="174" customFormat="false" ht="15" hidden="false" customHeight="false" outlineLevel="0" collapsed="false">
      <c r="A174" s="29"/>
      <c r="B174" s="32"/>
      <c r="C174" s="32"/>
      <c r="D174" s="15"/>
      <c r="E174" s="15"/>
      <c r="F174" s="26" t="str">
        <f aca="false">IF(P174&lt;&gt;"OK","",IF(COUNT(G$8:G173)=0,N('Example Rules'!$B$5),INDEX(G$8:G173,MATCH(9.99E+307,G$8:G173))))</f>
        <v/>
      </c>
      <c r="G174" s="26" t="str">
        <f aca="false">IF(P174&lt;&gt;"OK","",F174+B174+N(C174))</f>
        <v/>
      </c>
      <c r="H174" s="27" t="str">
        <f aca="false">IF(OR(P174&lt;&gt;"OK",N(F174)&lt;=0),"",B174/F174)</f>
        <v/>
      </c>
      <c r="I174" s="28" t="str">
        <f aca="false">IF(OR(H174="",N('Example Rules'!$B$7)=0),"",IF(H174&lt;=-'Example Rules'!$B$7,"STOP","OK"))</f>
        <v/>
      </c>
      <c r="J174" s="26" t="str">
        <f aca="false">IF(P174&lt;&gt;"OK","",SUMIFS(B$8:B174,A$8:A174,"&gt;"&amp;(A174-7),P$8:P174,"OK"))</f>
        <v/>
      </c>
      <c r="K174" s="27" t="str">
        <f aca="false">IF(P174&lt;&gt;"OK","",IF(G174-J174-SUMIFS(C$8:C174,A$8:A174,"&gt;"&amp;(A174-7),P$8:P174,"OK")&lt;=0,"",J174/(G174-J174-SUMIFS(C$8:C174,A$8:A174,"&gt;"&amp;(A174-7),P$8:P174,"OK"))))</f>
        <v/>
      </c>
      <c r="L174" s="28" t="str">
        <f aca="false">IF(OR(P174&lt;&gt;"OK",K174="",N('Example Rules'!$B$8)=0),"",IF(K174&lt;=-'Example Rules'!$B$8,"STOP","OK"))</f>
        <v/>
      </c>
      <c r="M174" s="26" t="str">
        <f aca="false">IF(P174&lt;&gt;"OK","",MAX(IF(COUNT(M$8:M173)=0,N('Example Rules'!$B$5),INDEX(M$8:M173,MATCH(9.99E+307,M$8:M173)))+N(C174),G174))</f>
        <v/>
      </c>
      <c r="N174" s="27" t="str">
        <f aca="false">IF(P174&lt;&gt;"OK","",IF(N(M174)&lt;=0,"",MAX(0,1-G174/M174)))</f>
        <v/>
      </c>
      <c r="O174" s="33" t="str">
        <f aca="false">IF(P174&lt;&gt;"OK","",IF(OR(N('Example Rules'!$B$11)=0,N(N174)&lt;'Example Rules'!$B$11),1,IF(OR('Example Rules'!$B$12="",N('Example Rules'!$B$12)&lt;0,N('Example Rules'!$B$12)&gt;1),1,'Example Rules'!$B$12)))</f>
        <v/>
      </c>
      <c r="P174" s="28" t="str">
        <f aca="false">IF(COUNTA(A174:E174)=0,"",IF(NOT(ISNUMBER(A174)),"Add a date",IF(NOT(ISNUMBER(B174)),"Add P/L (0 if flat)",IF(AND(C174&lt;&gt;"",NOT(ISNUMBER(C174))),"Deposit must be a number",IF(N('Example Rules'!$B$5)&lt;=0,"Set account size on Rules",IF(A174&lt;=MAX(A$8:A173),"Date must be after the rows above","OK"))))))</f>
        <v/>
      </c>
      <c r="Q174" s="28" t="str">
        <f aca="false">IF(P174&lt;&gt;"OK","",COUNTIF(P$8:P174,"OK"))</f>
        <v/>
      </c>
    </row>
    <row r="175" customFormat="false" ht="15" hidden="false" customHeight="false" outlineLevel="0" collapsed="false">
      <c r="A175" s="29"/>
      <c r="B175" s="32"/>
      <c r="C175" s="32"/>
      <c r="D175" s="15"/>
      <c r="E175" s="15"/>
      <c r="F175" s="26" t="str">
        <f aca="false">IF(P175&lt;&gt;"OK","",IF(COUNT(G$8:G174)=0,N('Example Rules'!$B$5),INDEX(G$8:G174,MATCH(9.99E+307,G$8:G174))))</f>
        <v/>
      </c>
      <c r="G175" s="26" t="str">
        <f aca="false">IF(P175&lt;&gt;"OK","",F175+B175+N(C175))</f>
        <v/>
      </c>
      <c r="H175" s="27" t="str">
        <f aca="false">IF(OR(P175&lt;&gt;"OK",N(F175)&lt;=0),"",B175/F175)</f>
        <v/>
      </c>
      <c r="I175" s="28" t="str">
        <f aca="false">IF(OR(H175="",N('Example Rules'!$B$7)=0),"",IF(H175&lt;=-'Example Rules'!$B$7,"STOP","OK"))</f>
        <v/>
      </c>
      <c r="J175" s="26" t="str">
        <f aca="false">IF(P175&lt;&gt;"OK","",SUMIFS(B$8:B175,A$8:A175,"&gt;"&amp;(A175-7),P$8:P175,"OK"))</f>
        <v/>
      </c>
      <c r="K175" s="27" t="str">
        <f aca="false">IF(P175&lt;&gt;"OK","",IF(G175-J175-SUMIFS(C$8:C175,A$8:A175,"&gt;"&amp;(A175-7),P$8:P175,"OK")&lt;=0,"",J175/(G175-J175-SUMIFS(C$8:C175,A$8:A175,"&gt;"&amp;(A175-7),P$8:P175,"OK"))))</f>
        <v/>
      </c>
      <c r="L175" s="28" t="str">
        <f aca="false">IF(OR(P175&lt;&gt;"OK",K175="",N('Example Rules'!$B$8)=0),"",IF(K175&lt;=-'Example Rules'!$B$8,"STOP","OK"))</f>
        <v/>
      </c>
      <c r="M175" s="26" t="str">
        <f aca="false">IF(P175&lt;&gt;"OK","",MAX(IF(COUNT(M$8:M174)=0,N('Example Rules'!$B$5),INDEX(M$8:M174,MATCH(9.99E+307,M$8:M174)))+N(C175),G175))</f>
        <v/>
      </c>
      <c r="N175" s="27" t="str">
        <f aca="false">IF(P175&lt;&gt;"OK","",IF(N(M175)&lt;=0,"",MAX(0,1-G175/M175)))</f>
        <v/>
      </c>
      <c r="O175" s="33" t="str">
        <f aca="false">IF(P175&lt;&gt;"OK","",IF(OR(N('Example Rules'!$B$11)=0,N(N175)&lt;'Example Rules'!$B$11),1,IF(OR('Example Rules'!$B$12="",N('Example Rules'!$B$12)&lt;0,N('Example Rules'!$B$12)&gt;1),1,'Example Rules'!$B$12)))</f>
        <v/>
      </c>
      <c r="P175" s="28" t="str">
        <f aca="false">IF(COUNTA(A175:E175)=0,"",IF(NOT(ISNUMBER(A175)),"Add a date",IF(NOT(ISNUMBER(B175)),"Add P/L (0 if flat)",IF(AND(C175&lt;&gt;"",NOT(ISNUMBER(C175))),"Deposit must be a number",IF(N('Example Rules'!$B$5)&lt;=0,"Set account size on Rules",IF(A175&lt;=MAX(A$8:A174),"Date must be after the rows above","OK"))))))</f>
        <v/>
      </c>
      <c r="Q175" s="28" t="str">
        <f aca="false">IF(P175&lt;&gt;"OK","",COUNTIF(P$8:P175,"OK"))</f>
        <v/>
      </c>
    </row>
    <row r="176" customFormat="false" ht="15" hidden="false" customHeight="false" outlineLevel="0" collapsed="false">
      <c r="A176" s="29"/>
      <c r="B176" s="32"/>
      <c r="C176" s="32"/>
      <c r="D176" s="15"/>
      <c r="E176" s="15"/>
      <c r="F176" s="26" t="str">
        <f aca="false">IF(P176&lt;&gt;"OK","",IF(COUNT(G$8:G175)=0,N('Example Rules'!$B$5),INDEX(G$8:G175,MATCH(9.99E+307,G$8:G175))))</f>
        <v/>
      </c>
      <c r="G176" s="26" t="str">
        <f aca="false">IF(P176&lt;&gt;"OK","",F176+B176+N(C176))</f>
        <v/>
      </c>
      <c r="H176" s="27" t="str">
        <f aca="false">IF(OR(P176&lt;&gt;"OK",N(F176)&lt;=0),"",B176/F176)</f>
        <v/>
      </c>
      <c r="I176" s="28" t="str">
        <f aca="false">IF(OR(H176="",N('Example Rules'!$B$7)=0),"",IF(H176&lt;=-'Example Rules'!$B$7,"STOP","OK"))</f>
        <v/>
      </c>
      <c r="J176" s="26" t="str">
        <f aca="false">IF(P176&lt;&gt;"OK","",SUMIFS(B$8:B176,A$8:A176,"&gt;"&amp;(A176-7),P$8:P176,"OK"))</f>
        <v/>
      </c>
      <c r="K176" s="27" t="str">
        <f aca="false">IF(P176&lt;&gt;"OK","",IF(G176-J176-SUMIFS(C$8:C176,A$8:A176,"&gt;"&amp;(A176-7),P$8:P176,"OK")&lt;=0,"",J176/(G176-J176-SUMIFS(C$8:C176,A$8:A176,"&gt;"&amp;(A176-7),P$8:P176,"OK"))))</f>
        <v/>
      </c>
      <c r="L176" s="28" t="str">
        <f aca="false">IF(OR(P176&lt;&gt;"OK",K176="",N('Example Rules'!$B$8)=0),"",IF(K176&lt;=-'Example Rules'!$B$8,"STOP","OK"))</f>
        <v/>
      </c>
      <c r="M176" s="26" t="str">
        <f aca="false">IF(P176&lt;&gt;"OK","",MAX(IF(COUNT(M$8:M175)=0,N('Example Rules'!$B$5),INDEX(M$8:M175,MATCH(9.99E+307,M$8:M175)))+N(C176),G176))</f>
        <v/>
      </c>
      <c r="N176" s="27" t="str">
        <f aca="false">IF(P176&lt;&gt;"OK","",IF(N(M176)&lt;=0,"",MAX(0,1-G176/M176)))</f>
        <v/>
      </c>
      <c r="O176" s="33" t="str">
        <f aca="false">IF(P176&lt;&gt;"OK","",IF(OR(N('Example Rules'!$B$11)=0,N(N176)&lt;'Example Rules'!$B$11),1,IF(OR('Example Rules'!$B$12="",N('Example Rules'!$B$12)&lt;0,N('Example Rules'!$B$12)&gt;1),1,'Example Rules'!$B$12)))</f>
        <v/>
      </c>
      <c r="P176" s="28" t="str">
        <f aca="false">IF(COUNTA(A176:E176)=0,"",IF(NOT(ISNUMBER(A176)),"Add a date",IF(NOT(ISNUMBER(B176)),"Add P/L (0 if flat)",IF(AND(C176&lt;&gt;"",NOT(ISNUMBER(C176))),"Deposit must be a number",IF(N('Example Rules'!$B$5)&lt;=0,"Set account size on Rules",IF(A176&lt;=MAX(A$8:A175),"Date must be after the rows above","OK"))))))</f>
        <v/>
      </c>
      <c r="Q176" s="28" t="str">
        <f aca="false">IF(P176&lt;&gt;"OK","",COUNTIF(P$8:P176,"OK"))</f>
        <v/>
      </c>
    </row>
    <row r="177" customFormat="false" ht="15" hidden="false" customHeight="false" outlineLevel="0" collapsed="false">
      <c r="A177" s="29"/>
      <c r="B177" s="32"/>
      <c r="C177" s="32"/>
      <c r="D177" s="15"/>
      <c r="E177" s="15"/>
      <c r="F177" s="26" t="str">
        <f aca="false">IF(P177&lt;&gt;"OK","",IF(COUNT(G$8:G176)=0,N('Example Rules'!$B$5),INDEX(G$8:G176,MATCH(9.99E+307,G$8:G176))))</f>
        <v/>
      </c>
      <c r="G177" s="26" t="str">
        <f aca="false">IF(P177&lt;&gt;"OK","",F177+B177+N(C177))</f>
        <v/>
      </c>
      <c r="H177" s="27" t="str">
        <f aca="false">IF(OR(P177&lt;&gt;"OK",N(F177)&lt;=0),"",B177/F177)</f>
        <v/>
      </c>
      <c r="I177" s="28" t="str">
        <f aca="false">IF(OR(H177="",N('Example Rules'!$B$7)=0),"",IF(H177&lt;=-'Example Rules'!$B$7,"STOP","OK"))</f>
        <v/>
      </c>
      <c r="J177" s="26" t="str">
        <f aca="false">IF(P177&lt;&gt;"OK","",SUMIFS(B$8:B177,A$8:A177,"&gt;"&amp;(A177-7),P$8:P177,"OK"))</f>
        <v/>
      </c>
      <c r="K177" s="27" t="str">
        <f aca="false">IF(P177&lt;&gt;"OK","",IF(G177-J177-SUMIFS(C$8:C177,A$8:A177,"&gt;"&amp;(A177-7),P$8:P177,"OK")&lt;=0,"",J177/(G177-J177-SUMIFS(C$8:C177,A$8:A177,"&gt;"&amp;(A177-7),P$8:P177,"OK"))))</f>
        <v/>
      </c>
      <c r="L177" s="28" t="str">
        <f aca="false">IF(OR(P177&lt;&gt;"OK",K177="",N('Example Rules'!$B$8)=0),"",IF(K177&lt;=-'Example Rules'!$B$8,"STOP","OK"))</f>
        <v/>
      </c>
      <c r="M177" s="26" t="str">
        <f aca="false">IF(P177&lt;&gt;"OK","",MAX(IF(COUNT(M$8:M176)=0,N('Example Rules'!$B$5),INDEX(M$8:M176,MATCH(9.99E+307,M$8:M176)))+N(C177),G177))</f>
        <v/>
      </c>
      <c r="N177" s="27" t="str">
        <f aca="false">IF(P177&lt;&gt;"OK","",IF(N(M177)&lt;=0,"",MAX(0,1-G177/M177)))</f>
        <v/>
      </c>
      <c r="O177" s="33" t="str">
        <f aca="false">IF(P177&lt;&gt;"OK","",IF(OR(N('Example Rules'!$B$11)=0,N(N177)&lt;'Example Rules'!$B$11),1,IF(OR('Example Rules'!$B$12="",N('Example Rules'!$B$12)&lt;0,N('Example Rules'!$B$12)&gt;1),1,'Example Rules'!$B$12)))</f>
        <v/>
      </c>
      <c r="P177" s="28" t="str">
        <f aca="false">IF(COUNTA(A177:E177)=0,"",IF(NOT(ISNUMBER(A177)),"Add a date",IF(NOT(ISNUMBER(B177)),"Add P/L (0 if flat)",IF(AND(C177&lt;&gt;"",NOT(ISNUMBER(C177))),"Deposit must be a number",IF(N('Example Rules'!$B$5)&lt;=0,"Set account size on Rules",IF(A177&lt;=MAX(A$8:A176),"Date must be after the rows above","OK"))))))</f>
        <v/>
      </c>
      <c r="Q177" s="28" t="str">
        <f aca="false">IF(P177&lt;&gt;"OK","",COUNTIF(P$8:P177,"OK"))</f>
        <v/>
      </c>
    </row>
    <row r="178" customFormat="false" ht="15" hidden="false" customHeight="false" outlineLevel="0" collapsed="false">
      <c r="A178" s="29"/>
      <c r="B178" s="32"/>
      <c r="C178" s="32"/>
      <c r="D178" s="15"/>
      <c r="E178" s="15"/>
      <c r="F178" s="26" t="str">
        <f aca="false">IF(P178&lt;&gt;"OK","",IF(COUNT(G$8:G177)=0,N('Example Rules'!$B$5),INDEX(G$8:G177,MATCH(9.99E+307,G$8:G177))))</f>
        <v/>
      </c>
      <c r="G178" s="26" t="str">
        <f aca="false">IF(P178&lt;&gt;"OK","",F178+B178+N(C178))</f>
        <v/>
      </c>
      <c r="H178" s="27" t="str">
        <f aca="false">IF(OR(P178&lt;&gt;"OK",N(F178)&lt;=0),"",B178/F178)</f>
        <v/>
      </c>
      <c r="I178" s="28" t="str">
        <f aca="false">IF(OR(H178="",N('Example Rules'!$B$7)=0),"",IF(H178&lt;=-'Example Rules'!$B$7,"STOP","OK"))</f>
        <v/>
      </c>
      <c r="J178" s="26" t="str">
        <f aca="false">IF(P178&lt;&gt;"OK","",SUMIFS(B$8:B178,A$8:A178,"&gt;"&amp;(A178-7),P$8:P178,"OK"))</f>
        <v/>
      </c>
      <c r="K178" s="27" t="str">
        <f aca="false">IF(P178&lt;&gt;"OK","",IF(G178-J178-SUMIFS(C$8:C178,A$8:A178,"&gt;"&amp;(A178-7),P$8:P178,"OK")&lt;=0,"",J178/(G178-J178-SUMIFS(C$8:C178,A$8:A178,"&gt;"&amp;(A178-7),P$8:P178,"OK"))))</f>
        <v/>
      </c>
      <c r="L178" s="28" t="str">
        <f aca="false">IF(OR(P178&lt;&gt;"OK",K178="",N('Example Rules'!$B$8)=0),"",IF(K178&lt;=-'Example Rules'!$B$8,"STOP","OK"))</f>
        <v/>
      </c>
      <c r="M178" s="26" t="str">
        <f aca="false">IF(P178&lt;&gt;"OK","",MAX(IF(COUNT(M$8:M177)=0,N('Example Rules'!$B$5),INDEX(M$8:M177,MATCH(9.99E+307,M$8:M177)))+N(C178),G178))</f>
        <v/>
      </c>
      <c r="N178" s="27" t="str">
        <f aca="false">IF(P178&lt;&gt;"OK","",IF(N(M178)&lt;=0,"",MAX(0,1-G178/M178)))</f>
        <v/>
      </c>
      <c r="O178" s="33" t="str">
        <f aca="false">IF(P178&lt;&gt;"OK","",IF(OR(N('Example Rules'!$B$11)=0,N(N178)&lt;'Example Rules'!$B$11),1,IF(OR('Example Rules'!$B$12="",N('Example Rules'!$B$12)&lt;0,N('Example Rules'!$B$12)&gt;1),1,'Example Rules'!$B$12)))</f>
        <v/>
      </c>
      <c r="P178" s="28" t="str">
        <f aca="false">IF(COUNTA(A178:E178)=0,"",IF(NOT(ISNUMBER(A178)),"Add a date",IF(NOT(ISNUMBER(B178)),"Add P/L (0 if flat)",IF(AND(C178&lt;&gt;"",NOT(ISNUMBER(C178))),"Deposit must be a number",IF(N('Example Rules'!$B$5)&lt;=0,"Set account size on Rules",IF(A178&lt;=MAX(A$8:A177),"Date must be after the rows above","OK"))))))</f>
        <v/>
      </c>
      <c r="Q178" s="28" t="str">
        <f aca="false">IF(P178&lt;&gt;"OK","",COUNTIF(P$8:P178,"OK"))</f>
        <v/>
      </c>
    </row>
    <row r="179" customFormat="false" ht="15" hidden="false" customHeight="false" outlineLevel="0" collapsed="false">
      <c r="A179" s="29"/>
      <c r="B179" s="32"/>
      <c r="C179" s="32"/>
      <c r="D179" s="15"/>
      <c r="E179" s="15"/>
      <c r="F179" s="26" t="str">
        <f aca="false">IF(P179&lt;&gt;"OK","",IF(COUNT(G$8:G178)=0,N('Example Rules'!$B$5),INDEX(G$8:G178,MATCH(9.99E+307,G$8:G178))))</f>
        <v/>
      </c>
      <c r="G179" s="26" t="str">
        <f aca="false">IF(P179&lt;&gt;"OK","",F179+B179+N(C179))</f>
        <v/>
      </c>
      <c r="H179" s="27" t="str">
        <f aca="false">IF(OR(P179&lt;&gt;"OK",N(F179)&lt;=0),"",B179/F179)</f>
        <v/>
      </c>
      <c r="I179" s="28" t="str">
        <f aca="false">IF(OR(H179="",N('Example Rules'!$B$7)=0),"",IF(H179&lt;=-'Example Rules'!$B$7,"STOP","OK"))</f>
        <v/>
      </c>
      <c r="J179" s="26" t="str">
        <f aca="false">IF(P179&lt;&gt;"OK","",SUMIFS(B$8:B179,A$8:A179,"&gt;"&amp;(A179-7),P$8:P179,"OK"))</f>
        <v/>
      </c>
      <c r="K179" s="27" t="str">
        <f aca="false">IF(P179&lt;&gt;"OK","",IF(G179-J179-SUMIFS(C$8:C179,A$8:A179,"&gt;"&amp;(A179-7),P$8:P179,"OK")&lt;=0,"",J179/(G179-J179-SUMIFS(C$8:C179,A$8:A179,"&gt;"&amp;(A179-7),P$8:P179,"OK"))))</f>
        <v/>
      </c>
      <c r="L179" s="28" t="str">
        <f aca="false">IF(OR(P179&lt;&gt;"OK",K179="",N('Example Rules'!$B$8)=0),"",IF(K179&lt;=-'Example Rules'!$B$8,"STOP","OK"))</f>
        <v/>
      </c>
      <c r="M179" s="26" t="str">
        <f aca="false">IF(P179&lt;&gt;"OK","",MAX(IF(COUNT(M$8:M178)=0,N('Example Rules'!$B$5),INDEX(M$8:M178,MATCH(9.99E+307,M$8:M178)))+N(C179),G179))</f>
        <v/>
      </c>
      <c r="N179" s="27" t="str">
        <f aca="false">IF(P179&lt;&gt;"OK","",IF(N(M179)&lt;=0,"",MAX(0,1-G179/M179)))</f>
        <v/>
      </c>
      <c r="O179" s="33" t="str">
        <f aca="false">IF(P179&lt;&gt;"OK","",IF(OR(N('Example Rules'!$B$11)=0,N(N179)&lt;'Example Rules'!$B$11),1,IF(OR('Example Rules'!$B$12="",N('Example Rules'!$B$12)&lt;0,N('Example Rules'!$B$12)&gt;1),1,'Example Rules'!$B$12)))</f>
        <v/>
      </c>
      <c r="P179" s="28" t="str">
        <f aca="false">IF(COUNTA(A179:E179)=0,"",IF(NOT(ISNUMBER(A179)),"Add a date",IF(NOT(ISNUMBER(B179)),"Add P/L (0 if flat)",IF(AND(C179&lt;&gt;"",NOT(ISNUMBER(C179))),"Deposit must be a number",IF(N('Example Rules'!$B$5)&lt;=0,"Set account size on Rules",IF(A179&lt;=MAX(A$8:A178),"Date must be after the rows above","OK"))))))</f>
        <v/>
      </c>
      <c r="Q179" s="28" t="str">
        <f aca="false">IF(P179&lt;&gt;"OK","",COUNTIF(P$8:P179,"OK"))</f>
        <v/>
      </c>
    </row>
    <row r="180" customFormat="false" ht="15" hidden="false" customHeight="false" outlineLevel="0" collapsed="false">
      <c r="A180" s="29"/>
      <c r="B180" s="32"/>
      <c r="C180" s="32"/>
      <c r="D180" s="15"/>
      <c r="E180" s="15"/>
      <c r="F180" s="26" t="str">
        <f aca="false">IF(P180&lt;&gt;"OK","",IF(COUNT(G$8:G179)=0,N('Example Rules'!$B$5),INDEX(G$8:G179,MATCH(9.99E+307,G$8:G179))))</f>
        <v/>
      </c>
      <c r="G180" s="26" t="str">
        <f aca="false">IF(P180&lt;&gt;"OK","",F180+B180+N(C180))</f>
        <v/>
      </c>
      <c r="H180" s="27" t="str">
        <f aca="false">IF(OR(P180&lt;&gt;"OK",N(F180)&lt;=0),"",B180/F180)</f>
        <v/>
      </c>
      <c r="I180" s="28" t="str">
        <f aca="false">IF(OR(H180="",N('Example Rules'!$B$7)=0),"",IF(H180&lt;=-'Example Rules'!$B$7,"STOP","OK"))</f>
        <v/>
      </c>
      <c r="J180" s="26" t="str">
        <f aca="false">IF(P180&lt;&gt;"OK","",SUMIFS(B$8:B180,A$8:A180,"&gt;"&amp;(A180-7),P$8:P180,"OK"))</f>
        <v/>
      </c>
      <c r="K180" s="27" t="str">
        <f aca="false">IF(P180&lt;&gt;"OK","",IF(G180-J180-SUMIFS(C$8:C180,A$8:A180,"&gt;"&amp;(A180-7),P$8:P180,"OK")&lt;=0,"",J180/(G180-J180-SUMIFS(C$8:C180,A$8:A180,"&gt;"&amp;(A180-7),P$8:P180,"OK"))))</f>
        <v/>
      </c>
      <c r="L180" s="28" t="str">
        <f aca="false">IF(OR(P180&lt;&gt;"OK",K180="",N('Example Rules'!$B$8)=0),"",IF(K180&lt;=-'Example Rules'!$B$8,"STOP","OK"))</f>
        <v/>
      </c>
      <c r="M180" s="26" t="str">
        <f aca="false">IF(P180&lt;&gt;"OK","",MAX(IF(COUNT(M$8:M179)=0,N('Example Rules'!$B$5),INDEX(M$8:M179,MATCH(9.99E+307,M$8:M179)))+N(C180),G180))</f>
        <v/>
      </c>
      <c r="N180" s="27" t="str">
        <f aca="false">IF(P180&lt;&gt;"OK","",IF(N(M180)&lt;=0,"",MAX(0,1-G180/M180)))</f>
        <v/>
      </c>
      <c r="O180" s="33" t="str">
        <f aca="false">IF(P180&lt;&gt;"OK","",IF(OR(N('Example Rules'!$B$11)=0,N(N180)&lt;'Example Rules'!$B$11),1,IF(OR('Example Rules'!$B$12="",N('Example Rules'!$B$12)&lt;0,N('Example Rules'!$B$12)&gt;1),1,'Example Rules'!$B$12)))</f>
        <v/>
      </c>
      <c r="P180" s="28" t="str">
        <f aca="false">IF(COUNTA(A180:E180)=0,"",IF(NOT(ISNUMBER(A180)),"Add a date",IF(NOT(ISNUMBER(B180)),"Add P/L (0 if flat)",IF(AND(C180&lt;&gt;"",NOT(ISNUMBER(C180))),"Deposit must be a number",IF(N('Example Rules'!$B$5)&lt;=0,"Set account size on Rules",IF(A180&lt;=MAX(A$8:A179),"Date must be after the rows above","OK"))))))</f>
        <v/>
      </c>
      <c r="Q180" s="28" t="str">
        <f aca="false">IF(P180&lt;&gt;"OK","",COUNTIF(P$8:P180,"OK"))</f>
        <v/>
      </c>
    </row>
    <row r="181" customFormat="false" ht="15" hidden="false" customHeight="false" outlineLevel="0" collapsed="false">
      <c r="A181" s="29"/>
      <c r="B181" s="32"/>
      <c r="C181" s="32"/>
      <c r="D181" s="15"/>
      <c r="E181" s="15"/>
      <c r="F181" s="26" t="str">
        <f aca="false">IF(P181&lt;&gt;"OK","",IF(COUNT(G$8:G180)=0,N('Example Rules'!$B$5),INDEX(G$8:G180,MATCH(9.99E+307,G$8:G180))))</f>
        <v/>
      </c>
      <c r="G181" s="26" t="str">
        <f aca="false">IF(P181&lt;&gt;"OK","",F181+B181+N(C181))</f>
        <v/>
      </c>
      <c r="H181" s="27" t="str">
        <f aca="false">IF(OR(P181&lt;&gt;"OK",N(F181)&lt;=0),"",B181/F181)</f>
        <v/>
      </c>
      <c r="I181" s="28" t="str">
        <f aca="false">IF(OR(H181="",N('Example Rules'!$B$7)=0),"",IF(H181&lt;=-'Example Rules'!$B$7,"STOP","OK"))</f>
        <v/>
      </c>
      <c r="J181" s="26" t="str">
        <f aca="false">IF(P181&lt;&gt;"OK","",SUMIFS(B$8:B181,A$8:A181,"&gt;"&amp;(A181-7),P$8:P181,"OK"))</f>
        <v/>
      </c>
      <c r="K181" s="27" t="str">
        <f aca="false">IF(P181&lt;&gt;"OK","",IF(G181-J181-SUMIFS(C$8:C181,A$8:A181,"&gt;"&amp;(A181-7),P$8:P181,"OK")&lt;=0,"",J181/(G181-J181-SUMIFS(C$8:C181,A$8:A181,"&gt;"&amp;(A181-7),P$8:P181,"OK"))))</f>
        <v/>
      </c>
      <c r="L181" s="28" t="str">
        <f aca="false">IF(OR(P181&lt;&gt;"OK",K181="",N('Example Rules'!$B$8)=0),"",IF(K181&lt;=-'Example Rules'!$B$8,"STOP","OK"))</f>
        <v/>
      </c>
      <c r="M181" s="26" t="str">
        <f aca="false">IF(P181&lt;&gt;"OK","",MAX(IF(COUNT(M$8:M180)=0,N('Example Rules'!$B$5),INDEX(M$8:M180,MATCH(9.99E+307,M$8:M180)))+N(C181),G181))</f>
        <v/>
      </c>
      <c r="N181" s="27" t="str">
        <f aca="false">IF(P181&lt;&gt;"OK","",IF(N(M181)&lt;=0,"",MAX(0,1-G181/M181)))</f>
        <v/>
      </c>
      <c r="O181" s="33" t="str">
        <f aca="false">IF(P181&lt;&gt;"OK","",IF(OR(N('Example Rules'!$B$11)=0,N(N181)&lt;'Example Rules'!$B$11),1,IF(OR('Example Rules'!$B$12="",N('Example Rules'!$B$12)&lt;0,N('Example Rules'!$B$12)&gt;1),1,'Example Rules'!$B$12)))</f>
        <v/>
      </c>
      <c r="P181" s="28" t="str">
        <f aca="false">IF(COUNTA(A181:E181)=0,"",IF(NOT(ISNUMBER(A181)),"Add a date",IF(NOT(ISNUMBER(B181)),"Add P/L (0 if flat)",IF(AND(C181&lt;&gt;"",NOT(ISNUMBER(C181))),"Deposit must be a number",IF(N('Example Rules'!$B$5)&lt;=0,"Set account size on Rules",IF(A181&lt;=MAX(A$8:A180),"Date must be after the rows above","OK"))))))</f>
        <v/>
      </c>
      <c r="Q181" s="28" t="str">
        <f aca="false">IF(P181&lt;&gt;"OK","",COUNTIF(P$8:P181,"OK"))</f>
        <v/>
      </c>
    </row>
    <row r="182" customFormat="false" ht="15" hidden="false" customHeight="false" outlineLevel="0" collapsed="false">
      <c r="A182" s="29"/>
      <c r="B182" s="32"/>
      <c r="C182" s="32"/>
      <c r="D182" s="15"/>
      <c r="E182" s="15"/>
      <c r="F182" s="26" t="str">
        <f aca="false">IF(P182&lt;&gt;"OK","",IF(COUNT(G$8:G181)=0,N('Example Rules'!$B$5),INDEX(G$8:G181,MATCH(9.99E+307,G$8:G181))))</f>
        <v/>
      </c>
      <c r="G182" s="26" t="str">
        <f aca="false">IF(P182&lt;&gt;"OK","",F182+B182+N(C182))</f>
        <v/>
      </c>
      <c r="H182" s="27" t="str">
        <f aca="false">IF(OR(P182&lt;&gt;"OK",N(F182)&lt;=0),"",B182/F182)</f>
        <v/>
      </c>
      <c r="I182" s="28" t="str">
        <f aca="false">IF(OR(H182="",N('Example Rules'!$B$7)=0),"",IF(H182&lt;=-'Example Rules'!$B$7,"STOP","OK"))</f>
        <v/>
      </c>
      <c r="J182" s="26" t="str">
        <f aca="false">IF(P182&lt;&gt;"OK","",SUMIFS(B$8:B182,A$8:A182,"&gt;"&amp;(A182-7),P$8:P182,"OK"))</f>
        <v/>
      </c>
      <c r="K182" s="27" t="str">
        <f aca="false">IF(P182&lt;&gt;"OK","",IF(G182-J182-SUMIFS(C$8:C182,A$8:A182,"&gt;"&amp;(A182-7),P$8:P182,"OK")&lt;=0,"",J182/(G182-J182-SUMIFS(C$8:C182,A$8:A182,"&gt;"&amp;(A182-7),P$8:P182,"OK"))))</f>
        <v/>
      </c>
      <c r="L182" s="28" t="str">
        <f aca="false">IF(OR(P182&lt;&gt;"OK",K182="",N('Example Rules'!$B$8)=0),"",IF(K182&lt;=-'Example Rules'!$B$8,"STOP","OK"))</f>
        <v/>
      </c>
      <c r="M182" s="26" t="str">
        <f aca="false">IF(P182&lt;&gt;"OK","",MAX(IF(COUNT(M$8:M181)=0,N('Example Rules'!$B$5),INDEX(M$8:M181,MATCH(9.99E+307,M$8:M181)))+N(C182),G182))</f>
        <v/>
      </c>
      <c r="N182" s="27" t="str">
        <f aca="false">IF(P182&lt;&gt;"OK","",IF(N(M182)&lt;=0,"",MAX(0,1-G182/M182)))</f>
        <v/>
      </c>
      <c r="O182" s="33" t="str">
        <f aca="false">IF(P182&lt;&gt;"OK","",IF(OR(N('Example Rules'!$B$11)=0,N(N182)&lt;'Example Rules'!$B$11),1,IF(OR('Example Rules'!$B$12="",N('Example Rules'!$B$12)&lt;0,N('Example Rules'!$B$12)&gt;1),1,'Example Rules'!$B$12)))</f>
        <v/>
      </c>
      <c r="P182" s="28" t="str">
        <f aca="false">IF(COUNTA(A182:E182)=0,"",IF(NOT(ISNUMBER(A182)),"Add a date",IF(NOT(ISNUMBER(B182)),"Add P/L (0 if flat)",IF(AND(C182&lt;&gt;"",NOT(ISNUMBER(C182))),"Deposit must be a number",IF(N('Example Rules'!$B$5)&lt;=0,"Set account size on Rules",IF(A182&lt;=MAX(A$8:A181),"Date must be after the rows above","OK"))))))</f>
        <v/>
      </c>
      <c r="Q182" s="28" t="str">
        <f aca="false">IF(P182&lt;&gt;"OK","",COUNTIF(P$8:P182,"OK"))</f>
        <v/>
      </c>
    </row>
    <row r="183" customFormat="false" ht="15" hidden="false" customHeight="false" outlineLevel="0" collapsed="false">
      <c r="A183" s="29"/>
      <c r="B183" s="32"/>
      <c r="C183" s="32"/>
      <c r="D183" s="15"/>
      <c r="E183" s="15"/>
      <c r="F183" s="26" t="str">
        <f aca="false">IF(P183&lt;&gt;"OK","",IF(COUNT(G$8:G182)=0,N('Example Rules'!$B$5),INDEX(G$8:G182,MATCH(9.99E+307,G$8:G182))))</f>
        <v/>
      </c>
      <c r="G183" s="26" t="str">
        <f aca="false">IF(P183&lt;&gt;"OK","",F183+B183+N(C183))</f>
        <v/>
      </c>
      <c r="H183" s="27" t="str">
        <f aca="false">IF(OR(P183&lt;&gt;"OK",N(F183)&lt;=0),"",B183/F183)</f>
        <v/>
      </c>
      <c r="I183" s="28" t="str">
        <f aca="false">IF(OR(H183="",N('Example Rules'!$B$7)=0),"",IF(H183&lt;=-'Example Rules'!$B$7,"STOP","OK"))</f>
        <v/>
      </c>
      <c r="J183" s="26" t="str">
        <f aca="false">IF(P183&lt;&gt;"OK","",SUMIFS(B$8:B183,A$8:A183,"&gt;"&amp;(A183-7),P$8:P183,"OK"))</f>
        <v/>
      </c>
      <c r="K183" s="27" t="str">
        <f aca="false">IF(P183&lt;&gt;"OK","",IF(G183-J183-SUMIFS(C$8:C183,A$8:A183,"&gt;"&amp;(A183-7),P$8:P183,"OK")&lt;=0,"",J183/(G183-J183-SUMIFS(C$8:C183,A$8:A183,"&gt;"&amp;(A183-7),P$8:P183,"OK"))))</f>
        <v/>
      </c>
      <c r="L183" s="28" t="str">
        <f aca="false">IF(OR(P183&lt;&gt;"OK",K183="",N('Example Rules'!$B$8)=0),"",IF(K183&lt;=-'Example Rules'!$B$8,"STOP","OK"))</f>
        <v/>
      </c>
      <c r="M183" s="26" t="str">
        <f aca="false">IF(P183&lt;&gt;"OK","",MAX(IF(COUNT(M$8:M182)=0,N('Example Rules'!$B$5),INDEX(M$8:M182,MATCH(9.99E+307,M$8:M182)))+N(C183),G183))</f>
        <v/>
      </c>
      <c r="N183" s="27" t="str">
        <f aca="false">IF(P183&lt;&gt;"OK","",IF(N(M183)&lt;=0,"",MAX(0,1-G183/M183)))</f>
        <v/>
      </c>
      <c r="O183" s="33" t="str">
        <f aca="false">IF(P183&lt;&gt;"OK","",IF(OR(N('Example Rules'!$B$11)=0,N(N183)&lt;'Example Rules'!$B$11),1,IF(OR('Example Rules'!$B$12="",N('Example Rules'!$B$12)&lt;0,N('Example Rules'!$B$12)&gt;1),1,'Example Rules'!$B$12)))</f>
        <v/>
      </c>
      <c r="P183" s="28" t="str">
        <f aca="false">IF(COUNTA(A183:E183)=0,"",IF(NOT(ISNUMBER(A183)),"Add a date",IF(NOT(ISNUMBER(B183)),"Add P/L (0 if flat)",IF(AND(C183&lt;&gt;"",NOT(ISNUMBER(C183))),"Deposit must be a number",IF(N('Example Rules'!$B$5)&lt;=0,"Set account size on Rules",IF(A183&lt;=MAX(A$8:A182),"Date must be after the rows above","OK"))))))</f>
        <v/>
      </c>
      <c r="Q183" s="28" t="str">
        <f aca="false">IF(P183&lt;&gt;"OK","",COUNTIF(P$8:P183,"OK"))</f>
        <v/>
      </c>
    </row>
    <row r="184" customFormat="false" ht="15" hidden="false" customHeight="false" outlineLevel="0" collapsed="false">
      <c r="A184" s="29"/>
      <c r="B184" s="32"/>
      <c r="C184" s="32"/>
      <c r="D184" s="15"/>
      <c r="E184" s="15"/>
      <c r="F184" s="26" t="str">
        <f aca="false">IF(P184&lt;&gt;"OK","",IF(COUNT(G$8:G183)=0,N('Example Rules'!$B$5),INDEX(G$8:G183,MATCH(9.99E+307,G$8:G183))))</f>
        <v/>
      </c>
      <c r="G184" s="26" t="str">
        <f aca="false">IF(P184&lt;&gt;"OK","",F184+B184+N(C184))</f>
        <v/>
      </c>
      <c r="H184" s="27" t="str">
        <f aca="false">IF(OR(P184&lt;&gt;"OK",N(F184)&lt;=0),"",B184/F184)</f>
        <v/>
      </c>
      <c r="I184" s="28" t="str">
        <f aca="false">IF(OR(H184="",N('Example Rules'!$B$7)=0),"",IF(H184&lt;=-'Example Rules'!$B$7,"STOP","OK"))</f>
        <v/>
      </c>
      <c r="J184" s="26" t="str">
        <f aca="false">IF(P184&lt;&gt;"OK","",SUMIFS(B$8:B184,A$8:A184,"&gt;"&amp;(A184-7),P$8:P184,"OK"))</f>
        <v/>
      </c>
      <c r="K184" s="27" t="str">
        <f aca="false">IF(P184&lt;&gt;"OK","",IF(G184-J184-SUMIFS(C$8:C184,A$8:A184,"&gt;"&amp;(A184-7),P$8:P184,"OK")&lt;=0,"",J184/(G184-J184-SUMIFS(C$8:C184,A$8:A184,"&gt;"&amp;(A184-7),P$8:P184,"OK"))))</f>
        <v/>
      </c>
      <c r="L184" s="28" t="str">
        <f aca="false">IF(OR(P184&lt;&gt;"OK",K184="",N('Example Rules'!$B$8)=0),"",IF(K184&lt;=-'Example Rules'!$B$8,"STOP","OK"))</f>
        <v/>
      </c>
      <c r="M184" s="26" t="str">
        <f aca="false">IF(P184&lt;&gt;"OK","",MAX(IF(COUNT(M$8:M183)=0,N('Example Rules'!$B$5),INDEX(M$8:M183,MATCH(9.99E+307,M$8:M183)))+N(C184),G184))</f>
        <v/>
      </c>
      <c r="N184" s="27" t="str">
        <f aca="false">IF(P184&lt;&gt;"OK","",IF(N(M184)&lt;=0,"",MAX(0,1-G184/M184)))</f>
        <v/>
      </c>
      <c r="O184" s="33" t="str">
        <f aca="false">IF(P184&lt;&gt;"OK","",IF(OR(N('Example Rules'!$B$11)=0,N(N184)&lt;'Example Rules'!$B$11),1,IF(OR('Example Rules'!$B$12="",N('Example Rules'!$B$12)&lt;0,N('Example Rules'!$B$12)&gt;1),1,'Example Rules'!$B$12)))</f>
        <v/>
      </c>
      <c r="P184" s="28" t="str">
        <f aca="false">IF(COUNTA(A184:E184)=0,"",IF(NOT(ISNUMBER(A184)),"Add a date",IF(NOT(ISNUMBER(B184)),"Add P/L (0 if flat)",IF(AND(C184&lt;&gt;"",NOT(ISNUMBER(C184))),"Deposit must be a number",IF(N('Example Rules'!$B$5)&lt;=0,"Set account size on Rules",IF(A184&lt;=MAX(A$8:A183),"Date must be after the rows above","OK"))))))</f>
        <v/>
      </c>
      <c r="Q184" s="28" t="str">
        <f aca="false">IF(P184&lt;&gt;"OK","",COUNTIF(P$8:P184,"OK"))</f>
        <v/>
      </c>
    </row>
    <row r="185" customFormat="false" ht="15" hidden="false" customHeight="false" outlineLevel="0" collapsed="false">
      <c r="A185" s="29"/>
      <c r="B185" s="32"/>
      <c r="C185" s="32"/>
      <c r="D185" s="15"/>
      <c r="E185" s="15"/>
      <c r="F185" s="26" t="str">
        <f aca="false">IF(P185&lt;&gt;"OK","",IF(COUNT(G$8:G184)=0,N('Example Rules'!$B$5),INDEX(G$8:G184,MATCH(9.99E+307,G$8:G184))))</f>
        <v/>
      </c>
      <c r="G185" s="26" t="str">
        <f aca="false">IF(P185&lt;&gt;"OK","",F185+B185+N(C185))</f>
        <v/>
      </c>
      <c r="H185" s="27" t="str">
        <f aca="false">IF(OR(P185&lt;&gt;"OK",N(F185)&lt;=0),"",B185/F185)</f>
        <v/>
      </c>
      <c r="I185" s="28" t="str">
        <f aca="false">IF(OR(H185="",N('Example Rules'!$B$7)=0),"",IF(H185&lt;=-'Example Rules'!$B$7,"STOP","OK"))</f>
        <v/>
      </c>
      <c r="J185" s="26" t="str">
        <f aca="false">IF(P185&lt;&gt;"OK","",SUMIFS(B$8:B185,A$8:A185,"&gt;"&amp;(A185-7),P$8:P185,"OK"))</f>
        <v/>
      </c>
      <c r="K185" s="27" t="str">
        <f aca="false">IF(P185&lt;&gt;"OK","",IF(G185-J185-SUMIFS(C$8:C185,A$8:A185,"&gt;"&amp;(A185-7),P$8:P185,"OK")&lt;=0,"",J185/(G185-J185-SUMIFS(C$8:C185,A$8:A185,"&gt;"&amp;(A185-7),P$8:P185,"OK"))))</f>
        <v/>
      </c>
      <c r="L185" s="28" t="str">
        <f aca="false">IF(OR(P185&lt;&gt;"OK",K185="",N('Example Rules'!$B$8)=0),"",IF(K185&lt;=-'Example Rules'!$B$8,"STOP","OK"))</f>
        <v/>
      </c>
      <c r="M185" s="26" t="str">
        <f aca="false">IF(P185&lt;&gt;"OK","",MAX(IF(COUNT(M$8:M184)=0,N('Example Rules'!$B$5),INDEX(M$8:M184,MATCH(9.99E+307,M$8:M184)))+N(C185),G185))</f>
        <v/>
      </c>
      <c r="N185" s="27" t="str">
        <f aca="false">IF(P185&lt;&gt;"OK","",IF(N(M185)&lt;=0,"",MAX(0,1-G185/M185)))</f>
        <v/>
      </c>
      <c r="O185" s="33" t="str">
        <f aca="false">IF(P185&lt;&gt;"OK","",IF(OR(N('Example Rules'!$B$11)=0,N(N185)&lt;'Example Rules'!$B$11),1,IF(OR('Example Rules'!$B$12="",N('Example Rules'!$B$12)&lt;0,N('Example Rules'!$B$12)&gt;1),1,'Example Rules'!$B$12)))</f>
        <v/>
      </c>
      <c r="P185" s="28" t="str">
        <f aca="false">IF(COUNTA(A185:E185)=0,"",IF(NOT(ISNUMBER(A185)),"Add a date",IF(NOT(ISNUMBER(B185)),"Add P/L (0 if flat)",IF(AND(C185&lt;&gt;"",NOT(ISNUMBER(C185))),"Deposit must be a number",IF(N('Example Rules'!$B$5)&lt;=0,"Set account size on Rules",IF(A185&lt;=MAX(A$8:A184),"Date must be after the rows above","OK"))))))</f>
        <v/>
      </c>
      <c r="Q185" s="28" t="str">
        <f aca="false">IF(P185&lt;&gt;"OK","",COUNTIF(P$8:P185,"OK"))</f>
        <v/>
      </c>
    </row>
    <row r="186" customFormat="false" ht="15" hidden="false" customHeight="false" outlineLevel="0" collapsed="false">
      <c r="A186" s="29"/>
      <c r="B186" s="32"/>
      <c r="C186" s="32"/>
      <c r="D186" s="15"/>
      <c r="E186" s="15"/>
      <c r="F186" s="26" t="str">
        <f aca="false">IF(P186&lt;&gt;"OK","",IF(COUNT(G$8:G185)=0,N('Example Rules'!$B$5),INDEX(G$8:G185,MATCH(9.99E+307,G$8:G185))))</f>
        <v/>
      </c>
      <c r="G186" s="26" t="str">
        <f aca="false">IF(P186&lt;&gt;"OK","",F186+B186+N(C186))</f>
        <v/>
      </c>
      <c r="H186" s="27" t="str">
        <f aca="false">IF(OR(P186&lt;&gt;"OK",N(F186)&lt;=0),"",B186/F186)</f>
        <v/>
      </c>
      <c r="I186" s="28" t="str">
        <f aca="false">IF(OR(H186="",N('Example Rules'!$B$7)=0),"",IF(H186&lt;=-'Example Rules'!$B$7,"STOP","OK"))</f>
        <v/>
      </c>
      <c r="J186" s="26" t="str">
        <f aca="false">IF(P186&lt;&gt;"OK","",SUMIFS(B$8:B186,A$8:A186,"&gt;"&amp;(A186-7),P$8:P186,"OK"))</f>
        <v/>
      </c>
      <c r="K186" s="27" t="str">
        <f aca="false">IF(P186&lt;&gt;"OK","",IF(G186-J186-SUMIFS(C$8:C186,A$8:A186,"&gt;"&amp;(A186-7),P$8:P186,"OK")&lt;=0,"",J186/(G186-J186-SUMIFS(C$8:C186,A$8:A186,"&gt;"&amp;(A186-7),P$8:P186,"OK"))))</f>
        <v/>
      </c>
      <c r="L186" s="28" t="str">
        <f aca="false">IF(OR(P186&lt;&gt;"OK",K186="",N('Example Rules'!$B$8)=0),"",IF(K186&lt;=-'Example Rules'!$B$8,"STOP","OK"))</f>
        <v/>
      </c>
      <c r="M186" s="26" t="str">
        <f aca="false">IF(P186&lt;&gt;"OK","",MAX(IF(COUNT(M$8:M185)=0,N('Example Rules'!$B$5),INDEX(M$8:M185,MATCH(9.99E+307,M$8:M185)))+N(C186),G186))</f>
        <v/>
      </c>
      <c r="N186" s="27" t="str">
        <f aca="false">IF(P186&lt;&gt;"OK","",IF(N(M186)&lt;=0,"",MAX(0,1-G186/M186)))</f>
        <v/>
      </c>
      <c r="O186" s="33" t="str">
        <f aca="false">IF(P186&lt;&gt;"OK","",IF(OR(N('Example Rules'!$B$11)=0,N(N186)&lt;'Example Rules'!$B$11),1,IF(OR('Example Rules'!$B$12="",N('Example Rules'!$B$12)&lt;0,N('Example Rules'!$B$12)&gt;1),1,'Example Rules'!$B$12)))</f>
        <v/>
      </c>
      <c r="P186" s="28" t="str">
        <f aca="false">IF(COUNTA(A186:E186)=0,"",IF(NOT(ISNUMBER(A186)),"Add a date",IF(NOT(ISNUMBER(B186)),"Add P/L (0 if flat)",IF(AND(C186&lt;&gt;"",NOT(ISNUMBER(C186))),"Deposit must be a number",IF(N('Example Rules'!$B$5)&lt;=0,"Set account size on Rules",IF(A186&lt;=MAX(A$8:A185),"Date must be after the rows above","OK"))))))</f>
        <v/>
      </c>
      <c r="Q186" s="28" t="str">
        <f aca="false">IF(P186&lt;&gt;"OK","",COUNTIF(P$8:P186,"OK"))</f>
        <v/>
      </c>
    </row>
    <row r="187" customFormat="false" ht="15" hidden="false" customHeight="false" outlineLevel="0" collapsed="false">
      <c r="A187" s="29"/>
      <c r="B187" s="32"/>
      <c r="C187" s="32"/>
      <c r="D187" s="15"/>
      <c r="E187" s="15"/>
      <c r="F187" s="26" t="str">
        <f aca="false">IF(P187&lt;&gt;"OK","",IF(COUNT(G$8:G186)=0,N('Example Rules'!$B$5),INDEX(G$8:G186,MATCH(9.99E+307,G$8:G186))))</f>
        <v/>
      </c>
      <c r="G187" s="26" t="str">
        <f aca="false">IF(P187&lt;&gt;"OK","",F187+B187+N(C187))</f>
        <v/>
      </c>
      <c r="H187" s="27" t="str">
        <f aca="false">IF(OR(P187&lt;&gt;"OK",N(F187)&lt;=0),"",B187/F187)</f>
        <v/>
      </c>
      <c r="I187" s="28" t="str">
        <f aca="false">IF(OR(H187="",N('Example Rules'!$B$7)=0),"",IF(H187&lt;=-'Example Rules'!$B$7,"STOP","OK"))</f>
        <v/>
      </c>
      <c r="J187" s="26" t="str">
        <f aca="false">IF(P187&lt;&gt;"OK","",SUMIFS(B$8:B187,A$8:A187,"&gt;"&amp;(A187-7),P$8:P187,"OK"))</f>
        <v/>
      </c>
      <c r="K187" s="27" t="str">
        <f aca="false">IF(P187&lt;&gt;"OK","",IF(G187-J187-SUMIFS(C$8:C187,A$8:A187,"&gt;"&amp;(A187-7),P$8:P187,"OK")&lt;=0,"",J187/(G187-J187-SUMIFS(C$8:C187,A$8:A187,"&gt;"&amp;(A187-7),P$8:P187,"OK"))))</f>
        <v/>
      </c>
      <c r="L187" s="28" t="str">
        <f aca="false">IF(OR(P187&lt;&gt;"OK",K187="",N('Example Rules'!$B$8)=0),"",IF(K187&lt;=-'Example Rules'!$B$8,"STOP","OK"))</f>
        <v/>
      </c>
      <c r="M187" s="26" t="str">
        <f aca="false">IF(P187&lt;&gt;"OK","",MAX(IF(COUNT(M$8:M186)=0,N('Example Rules'!$B$5),INDEX(M$8:M186,MATCH(9.99E+307,M$8:M186)))+N(C187),G187))</f>
        <v/>
      </c>
      <c r="N187" s="27" t="str">
        <f aca="false">IF(P187&lt;&gt;"OK","",IF(N(M187)&lt;=0,"",MAX(0,1-G187/M187)))</f>
        <v/>
      </c>
      <c r="O187" s="33" t="str">
        <f aca="false">IF(P187&lt;&gt;"OK","",IF(OR(N('Example Rules'!$B$11)=0,N(N187)&lt;'Example Rules'!$B$11),1,IF(OR('Example Rules'!$B$12="",N('Example Rules'!$B$12)&lt;0,N('Example Rules'!$B$12)&gt;1),1,'Example Rules'!$B$12)))</f>
        <v/>
      </c>
      <c r="P187" s="28" t="str">
        <f aca="false">IF(COUNTA(A187:E187)=0,"",IF(NOT(ISNUMBER(A187)),"Add a date",IF(NOT(ISNUMBER(B187)),"Add P/L (0 if flat)",IF(AND(C187&lt;&gt;"",NOT(ISNUMBER(C187))),"Deposit must be a number",IF(N('Example Rules'!$B$5)&lt;=0,"Set account size on Rules",IF(A187&lt;=MAX(A$8:A186),"Date must be after the rows above","OK"))))))</f>
        <v/>
      </c>
      <c r="Q187" s="28" t="str">
        <f aca="false">IF(P187&lt;&gt;"OK","",COUNTIF(P$8:P187,"OK"))</f>
        <v/>
      </c>
    </row>
    <row r="188" customFormat="false" ht="15" hidden="false" customHeight="false" outlineLevel="0" collapsed="false">
      <c r="A188" s="29"/>
      <c r="B188" s="32"/>
      <c r="C188" s="32"/>
      <c r="D188" s="15"/>
      <c r="E188" s="15"/>
      <c r="F188" s="26" t="str">
        <f aca="false">IF(P188&lt;&gt;"OK","",IF(COUNT(G$8:G187)=0,N('Example Rules'!$B$5),INDEX(G$8:G187,MATCH(9.99E+307,G$8:G187))))</f>
        <v/>
      </c>
      <c r="G188" s="26" t="str">
        <f aca="false">IF(P188&lt;&gt;"OK","",F188+B188+N(C188))</f>
        <v/>
      </c>
      <c r="H188" s="27" t="str">
        <f aca="false">IF(OR(P188&lt;&gt;"OK",N(F188)&lt;=0),"",B188/F188)</f>
        <v/>
      </c>
      <c r="I188" s="28" t="str">
        <f aca="false">IF(OR(H188="",N('Example Rules'!$B$7)=0),"",IF(H188&lt;=-'Example Rules'!$B$7,"STOP","OK"))</f>
        <v/>
      </c>
      <c r="J188" s="26" t="str">
        <f aca="false">IF(P188&lt;&gt;"OK","",SUMIFS(B$8:B188,A$8:A188,"&gt;"&amp;(A188-7),P$8:P188,"OK"))</f>
        <v/>
      </c>
      <c r="K188" s="27" t="str">
        <f aca="false">IF(P188&lt;&gt;"OK","",IF(G188-J188-SUMIFS(C$8:C188,A$8:A188,"&gt;"&amp;(A188-7),P$8:P188,"OK")&lt;=0,"",J188/(G188-J188-SUMIFS(C$8:C188,A$8:A188,"&gt;"&amp;(A188-7),P$8:P188,"OK"))))</f>
        <v/>
      </c>
      <c r="L188" s="28" t="str">
        <f aca="false">IF(OR(P188&lt;&gt;"OK",K188="",N('Example Rules'!$B$8)=0),"",IF(K188&lt;=-'Example Rules'!$B$8,"STOP","OK"))</f>
        <v/>
      </c>
      <c r="M188" s="26" t="str">
        <f aca="false">IF(P188&lt;&gt;"OK","",MAX(IF(COUNT(M$8:M187)=0,N('Example Rules'!$B$5),INDEX(M$8:M187,MATCH(9.99E+307,M$8:M187)))+N(C188),G188))</f>
        <v/>
      </c>
      <c r="N188" s="27" t="str">
        <f aca="false">IF(P188&lt;&gt;"OK","",IF(N(M188)&lt;=0,"",MAX(0,1-G188/M188)))</f>
        <v/>
      </c>
      <c r="O188" s="33" t="str">
        <f aca="false">IF(P188&lt;&gt;"OK","",IF(OR(N('Example Rules'!$B$11)=0,N(N188)&lt;'Example Rules'!$B$11),1,IF(OR('Example Rules'!$B$12="",N('Example Rules'!$B$12)&lt;0,N('Example Rules'!$B$12)&gt;1),1,'Example Rules'!$B$12)))</f>
        <v/>
      </c>
      <c r="P188" s="28" t="str">
        <f aca="false">IF(COUNTA(A188:E188)=0,"",IF(NOT(ISNUMBER(A188)),"Add a date",IF(NOT(ISNUMBER(B188)),"Add P/L (0 if flat)",IF(AND(C188&lt;&gt;"",NOT(ISNUMBER(C188))),"Deposit must be a number",IF(N('Example Rules'!$B$5)&lt;=0,"Set account size on Rules",IF(A188&lt;=MAX(A$8:A187),"Date must be after the rows above","OK"))))))</f>
        <v/>
      </c>
      <c r="Q188" s="28" t="str">
        <f aca="false">IF(P188&lt;&gt;"OK","",COUNTIF(P$8:P188,"OK"))</f>
        <v/>
      </c>
    </row>
    <row r="189" customFormat="false" ht="15" hidden="false" customHeight="false" outlineLevel="0" collapsed="false">
      <c r="A189" s="29"/>
      <c r="B189" s="32"/>
      <c r="C189" s="32"/>
      <c r="D189" s="15"/>
      <c r="E189" s="15"/>
      <c r="F189" s="26" t="str">
        <f aca="false">IF(P189&lt;&gt;"OK","",IF(COUNT(G$8:G188)=0,N('Example Rules'!$B$5),INDEX(G$8:G188,MATCH(9.99E+307,G$8:G188))))</f>
        <v/>
      </c>
      <c r="G189" s="26" t="str">
        <f aca="false">IF(P189&lt;&gt;"OK","",F189+B189+N(C189))</f>
        <v/>
      </c>
      <c r="H189" s="27" t="str">
        <f aca="false">IF(OR(P189&lt;&gt;"OK",N(F189)&lt;=0),"",B189/F189)</f>
        <v/>
      </c>
      <c r="I189" s="28" t="str">
        <f aca="false">IF(OR(H189="",N('Example Rules'!$B$7)=0),"",IF(H189&lt;=-'Example Rules'!$B$7,"STOP","OK"))</f>
        <v/>
      </c>
      <c r="J189" s="26" t="str">
        <f aca="false">IF(P189&lt;&gt;"OK","",SUMIFS(B$8:B189,A$8:A189,"&gt;"&amp;(A189-7),P$8:P189,"OK"))</f>
        <v/>
      </c>
      <c r="K189" s="27" t="str">
        <f aca="false">IF(P189&lt;&gt;"OK","",IF(G189-J189-SUMIFS(C$8:C189,A$8:A189,"&gt;"&amp;(A189-7),P$8:P189,"OK")&lt;=0,"",J189/(G189-J189-SUMIFS(C$8:C189,A$8:A189,"&gt;"&amp;(A189-7),P$8:P189,"OK"))))</f>
        <v/>
      </c>
      <c r="L189" s="28" t="str">
        <f aca="false">IF(OR(P189&lt;&gt;"OK",K189="",N('Example Rules'!$B$8)=0),"",IF(K189&lt;=-'Example Rules'!$B$8,"STOP","OK"))</f>
        <v/>
      </c>
      <c r="M189" s="26" t="str">
        <f aca="false">IF(P189&lt;&gt;"OK","",MAX(IF(COUNT(M$8:M188)=0,N('Example Rules'!$B$5),INDEX(M$8:M188,MATCH(9.99E+307,M$8:M188)))+N(C189),G189))</f>
        <v/>
      </c>
      <c r="N189" s="27" t="str">
        <f aca="false">IF(P189&lt;&gt;"OK","",IF(N(M189)&lt;=0,"",MAX(0,1-G189/M189)))</f>
        <v/>
      </c>
      <c r="O189" s="33" t="str">
        <f aca="false">IF(P189&lt;&gt;"OK","",IF(OR(N('Example Rules'!$B$11)=0,N(N189)&lt;'Example Rules'!$B$11),1,IF(OR('Example Rules'!$B$12="",N('Example Rules'!$B$12)&lt;0,N('Example Rules'!$B$12)&gt;1),1,'Example Rules'!$B$12)))</f>
        <v/>
      </c>
      <c r="P189" s="28" t="str">
        <f aca="false">IF(COUNTA(A189:E189)=0,"",IF(NOT(ISNUMBER(A189)),"Add a date",IF(NOT(ISNUMBER(B189)),"Add P/L (0 if flat)",IF(AND(C189&lt;&gt;"",NOT(ISNUMBER(C189))),"Deposit must be a number",IF(N('Example Rules'!$B$5)&lt;=0,"Set account size on Rules",IF(A189&lt;=MAX(A$8:A188),"Date must be after the rows above","OK"))))))</f>
        <v/>
      </c>
      <c r="Q189" s="28" t="str">
        <f aca="false">IF(P189&lt;&gt;"OK","",COUNTIF(P$8:P189,"OK"))</f>
        <v/>
      </c>
    </row>
    <row r="190" customFormat="false" ht="15" hidden="false" customHeight="false" outlineLevel="0" collapsed="false">
      <c r="A190" s="29"/>
      <c r="B190" s="32"/>
      <c r="C190" s="32"/>
      <c r="D190" s="15"/>
      <c r="E190" s="15"/>
      <c r="F190" s="26" t="str">
        <f aca="false">IF(P190&lt;&gt;"OK","",IF(COUNT(G$8:G189)=0,N('Example Rules'!$B$5),INDEX(G$8:G189,MATCH(9.99E+307,G$8:G189))))</f>
        <v/>
      </c>
      <c r="G190" s="26" t="str">
        <f aca="false">IF(P190&lt;&gt;"OK","",F190+B190+N(C190))</f>
        <v/>
      </c>
      <c r="H190" s="27" t="str">
        <f aca="false">IF(OR(P190&lt;&gt;"OK",N(F190)&lt;=0),"",B190/F190)</f>
        <v/>
      </c>
      <c r="I190" s="28" t="str">
        <f aca="false">IF(OR(H190="",N('Example Rules'!$B$7)=0),"",IF(H190&lt;=-'Example Rules'!$B$7,"STOP","OK"))</f>
        <v/>
      </c>
      <c r="J190" s="26" t="str">
        <f aca="false">IF(P190&lt;&gt;"OK","",SUMIFS(B$8:B190,A$8:A190,"&gt;"&amp;(A190-7),P$8:P190,"OK"))</f>
        <v/>
      </c>
      <c r="K190" s="27" t="str">
        <f aca="false">IF(P190&lt;&gt;"OK","",IF(G190-J190-SUMIFS(C$8:C190,A$8:A190,"&gt;"&amp;(A190-7),P$8:P190,"OK")&lt;=0,"",J190/(G190-J190-SUMIFS(C$8:C190,A$8:A190,"&gt;"&amp;(A190-7),P$8:P190,"OK"))))</f>
        <v/>
      </c>
      <c r="L190" s="28" t="str">
        <f aca="false">IF(OR(P190&lt;&gt;"OK",K190="",N('Example Rules'!$B$8)=0),"",IF(K190&lt;=-'Example Rules'!$B$8,"STOP","OK"))</f>
        <v/>
      </c>
      <c r="M190" s="26" t="str">
        <f aca="false">IF(P190&lt;&gt;"OK","",MAX(IF(COUNT(M$8:M189)=0,N('Example Rules'!$B$5),INDEX(M$8:M189,MATCH(9.99E+307,M$8:M189)))+N(C190),G190))</f>
        <v/>
      </c>
      <c r="N190" s="27" t="str">
        <f aca="false">IF(P190&lt;&gt;"OK","",IF(N(M190)&lt;=0,"",MAX(0,1-G190/M190)))</f>
        <v/>
      </c>
      <c r="O190" s="33" t="str">
        <f aca="false">IF(P190&lt;&gt;"OK","",IF(OR(N('Example Rules'!$B$11)=0,N(N190)&lt;'Example Rules'!$B$11),1,IF(OR('Example Rules'!$B$12="",N('Example Rules'!$B$12)&lt;0,N('Example Rules'!$B$12)&gt;1),1,'Example Rules'!$B$12)))</f>
        <v/>
      </c>
      <c r="P190" s="28" t="str">
        <f aca="false">IF(COUNTA(A190:E190)=0,"",IF(NOT(ISNUMBER(A190)),"Add a date",IF(NOT(ISNUMBER(B190)),"Add P/L (0 if flat)",IF(AND(C190&lt;&gt;"",NOT(ISNUMBER(C190))),"Deposit must be a number",IF(N('Example Rules'!$B$5)&lt;=0,"Set account size on Rules",IF(A190&lt;=MAX(A$8:A189),"Date must be after the rows above","OK"))))))</f>
        <v/>
      </c>
      <c r="Q190" s="28" t="str">
        <f aca="false">IF(P190&lt;&gt;"OK","",COUNTIF(P$8:P190,"OK"))</f>
        <v/>
      </c>
    </row>
    <row r="191" customFormat="false" ht="15" hidden="false" customHeight="false" outlineLevel="0" collapsed="false">
      <c r="A191" s="29"/>
      <c r="B191" s="32"/>
      <c r="C191" s="32"/>
      <c r="D191" s="15"/>
      <c r="E191" s="15"/>
      <c r="F191" s="26" t="str">
        <f aca="false">IF(P191&lt;&gt;"OK","",IF(COUNT(G$8:G190)=0,N('Example Rules'!$B$5),INDEX(G$8:G190,MATCH(9.99E+307,G$8:G190))))</f>
        <v/>
      </c>
      <c r="G191" s="26" t="str">
        <f aca="false">IF(P191&lt;&gt;"OK","",F191+B191+N(C191))</f>
        <v/>
      </c>
      <c r="H191" s="27" t="str">
        <f aca="false">IF(OR(P191&lt;&gt;"OK",N(F191)&lt;=0),"",B191/F191)</f>
        <v/>
      </c>
      <c r="I191" s="28" t="str">
        <f aca="false">IF(OR(H191="",N('Example Rules'!$B$7)=0),"",IF(H191&lt;=-'Example Rules'!$B$7,"STOP","OK"))</f>
        <v/>
      </c>
      <c r="J191" s="26" t="str">
        <f aca="false">IF(P191&lt;&gt;"OK","",SUMIFS(B$8:B191,A$8:A191,"&gt;"&amp;(A191-7),P$8:P191,"OK"))</f>
        <v/>
      </c>
      <c r="K191" s="27" t="str">
        <f aca="false">IF(P191&lt;&gt;"OK","",IF(G191-J191-SUMIFS(C$8:C191,A$8:A191,"&gt;"&amp;(A191-7),P$8:P191,"OK")&lt;=0,"",J191/(G191-J191-SUMIFS(C$8:C191,A$8:A191,"&gt;"&amp;(A191-7),P$8:P191,"OK"))))</f>
        <v/>
      </c>
      <c r="L191" s="28" t="str">
        <f aca="false">IF(OR(P191&lt;&gt;"OK",K191="",N('Example Rules'!$B$8)=0),"",IF(K191&lt;=-'Example Rules'!$B$8,"STOP","OK"))</f>
        <v/>
      </c>
      <c r="M191" s="26" t="str">
        <f aca="false">IF(P191&lt;&gt;"OK","",MAX(IF(COUNT(M$8:M190)=0,N('Example Rules'!$B$5),INDEX(M$8:M190,MATCH(9.99E+307,M$8:M190)))+N(C191),G191))</f>
        <v/>
      </c>
      <c r="N191" s="27" t="str">
        <f aca="false">IF(P191&lt;&gt;"OK","",IF(N(M191)&lt;=0,"",MAX(0,1-G191/M191)))</f>
        <v/>
      </c>
      <c r="O191" s="33" t="str">
        <f aca="false">IF(P191&lt;&gt;"OK","",IF(OR(N('Example Rules'!$B$11)=0,N(N191)&lt;'Example Rules'!$B$11),1,IF(OR('Example Rules'!$B$12="",N('Example Rules'!$B$12)&lt;0,N('Example Rules'!$B$12)&gt;1),1,'Example Rules'!$B$12)))</f>
        <v/>
      </c>
      <c r="P191" s="28" t="str">
        <f aca="false">IF(COUNTA(A191:E191)=0,"",IF(NOT(ISNUMBER(A191)),"Add a date",IF(NOT(ISNUMBER(B191)),"Add P/L (0 if flat)",IF(AND(C191&lt;&gt;"",NOT(ISNUMBER(C191))),"Deposit must be a number",IF(N('Example Rules'!$B$5)&lt;=0,"Set account size on Rules",IF(A191&lt;=MAX(A$8:A190),"Date must be after the rows above","OK"))))))</f>
        <v/>
      </c>
      <c r="Q191" s="28" t="str">
        <f aca="false">IF(P191&lt;&gt;"OK","",COUNTIF(P$8:P191,"OK"))</f>
        <v/>
      </c>
    </row>
    <row r="192" customFormat="false" ht="15" hidden="false" customHeight="false" outlineLevel="0" collapsed="false">
      <c r="A192" s="29"/>
      <c r="B192" s="32"/>
      <c r="C192" s="32"/>
      <c r="D192" s="15"/>
      <c r="E192" s="15"/>
      <c r="F192" s="26" t="str">
        <f aca="false">IF(P192&lt;&gt;"OK","",IF(COUNT(G$8:G191)=0,N('Example Rules'!$B$5),INDEX(G$8:G191,MATCH(9.99E+307,G$8:G191))))</f>
        <v/>
      </c>
      <c r="G192" s="26" t="str">
        <f aca="false">IF(P192&lt;&gt;"OK","",F192+B192+N(C192))</f>
        <v/>
      </c>
      <c r="H192" s="27" t="str">
        <f aca="false">IF(OR(P192&lt;&gt;"OK",N(F192)&lt;=0),"",B192/F192)</f>
        <v/>
      </c>
      <c r="I192" s="28" t="str">
        <f aca="false">IF(OR(H192="",N('Example Rules'!$B$7)=0),"",IF(H192&lt;=-'Example Rules'!$B$7,"STOP","OK"))</f>
        <v/>
      </c>
      <c r="J192" s="26" t="str">
        <f aca="false">IF(P192&lt;&gt;"OK","",SUMIFS(B$8:B192,A$8:A192,"&gt;"&amp;(A192-7),P$8:P192,"OK"))</f>
        <v/>
      </c>
      <c r="K192" s="27" t="str">
        <f aca="false">IF(P192&lt;&gt;"OK","",IF(G192-J192-SUMIFS(C$8:C192,A$8:A192,"&gt;"&amp;(A192-7),P$8:P192,"OK")&lt;=0,"",J192/(G192-J192-SUMIFS(C$8:C192,A$8:A192,"&gt;"&amp;(A192-7),P$8:P192,"OK"))))</f>
        <v/>
      </c>
      <c r="L192" s="28" t="str">
        <f aca="false">IF(OR(P192&lt;&gt;"OK",K192="",N('Example Rules'!$B$8)=0),"",IF(K192&lt;=-'Example Rules'!$B$8,"STOP","OK"))</f>
        <v/>
      </c>
      <c r="M192" s="26" t="str">
        <f aca="false">IF(P192&lt;&gt;"OK","",MAX(IF(COUNT(M$8:M191)=0,N('Example Rules'!$B$5),INDEX(M$8:M191,MATCH(9.99E+307,M$8:M191)))+N(C192),G192))</f>
        <v/>
      </c>
      <c r="N192" s="27" t="str">
        <f aca="false">IF(P192&lt;&gt;"OK","",IF(N(M192)&lt;=0,"",MAX(0,1-G192/M192)))</f>
        <v/>
      </c>
      <c r="O192" s="33" t="str">
        <f aca="false">IF(P192&lt;&gt;"OK","",IF(OR(N('Example Rules'!$B$11)=0,N(N192)&lt;'Example Rules'!$B$11),1,IF(OR('Example Rules'!$B$12="",N('Example Rules'!$B$12)&lt;0,N('Example Rules'!$B$12)&gt;1),1,'Example Rules'!$B$12)))</f>
        <v/>
      </c>
      <c r="P192" s="28" t="str">
        <f aca="false">IF(COUNTA(A192:E192)=0,"",IF(NOT(ISNUMBER(A192)),"Add a date",IF(NOT(ISNUMBER(B192)),"Add P/L (0 if flat)",IF(AND(C192&lt;&gt;"",NOT(ISNUMBER(C192))),"Deposit must be a number",IF(N('Example Rules'!$B$5)&lt;=0,"Set account size on Rules",IF(A192&lt;=MAX(A$8:A191),"Date must be after the rows above","OK"))))))</f>
        <v/>
      </c>
      <c r="Q192" s="28" t="str">
        <f aca="false">IF(P192&lt;&gt;"OK","",COUNTIF(P$8:P192,"OK"))</f>
        <v/>
      </c>
    </row>
    <row r="193" customFormat="false" ht="15" hidden="false" customHeight="false" outlineLevel="0" collapsed="false">
      <c r="A193" s="29"/>
      <c r="B193" s="32"/>
      <c r="C193" s="32"/>
      <c r="D193" s="15"/>
      <c r="E193" s="15"/>
      <c r="F193" s="26" t="str">
        <f aca="false">IF(P193&lt;&gt;"OK","",IF(COUNT(G$8:G192)=0,N('Example Rules'!$B$5),INDEX(G$8:G192,MATCH(9.99E+307,G$8:G192))))</f>
        <v/>
      </c>
      <c r="G193" s="26" t="str">
        <f aca="false">IF(P193&lt;&gt;"OK","",F193+B193+N(C193))</f>
        <v/>
      </c>
      <c r="H193" s="27" t="str">
        <f aca="false">IF(OR(P193&lt;&gt;"OK",N(F193)&lt;=0),"",B193/F193)</f>
        <v/>
      </c>
      <c r="I193" s="28" t="str">
        <f aca="false">IF(OR(H193="",N('Example Rules'!$B$7)=0),"",IF(H193&lt;=-'Example Rules'!$B$7,"STOP","OK"))</f>
        <v/>
      </c>
      <c r="J193" s="26" t="str">
        <f aca="false">IF(P193&lt;&gt;"OK","",SUMIFS(B$8:B193,A$8:A193,"&gt;"&amp;(A193-7),P$8:P193,"OK"))</f>
        <v/>
      </c>
      <c r="K193" s="27" t="str">
        <f aca="false">IF(P193&lt;&gt;"OK","",IF(G193-J193-SUMIFS(C$8:C193,A$8:A193,"&gt;"&amp;(A193-7),P$8:P193,"OK")&lt;=0,"",J193/(G193-J193-SUMIFS(C$8:C193,A$8:A193,"&gt;"&amp;(A193-7),P$8:P193,"OK"))))</f>
        <v/>
      </c>
      <c r="L193" s="28" t="str">
        <f aca="false">IF(OR(P193&lt;&gt;"OK",K193="",N('Example Rules'!$B$8)=0),"",IF(K193&lt;=-'Example Rules'!$B$8,"STOP","OK"))</f>
        <v/>
      </c>
      <c r="M193" s="26" t="str">
        <f aca="false">IF(P193&lt;&gt;"OK","",MAX(IF(COUNT(M$8:M192)=0,N('Example Rules'!$B$5),INDEX(M$8:M192,MATCH(9.99E+307,M$8:M192)))+N(C193),G193))</f>
        <v/>
      </c>
      <c r="N193" s="27" t="str">
        <f aca="false">IF(P193&lt;&gt;"OK","",IF(N(M193)&lt;=0,"",MAX(0,1-G193/M193)))</f>
        <v/>
      </c>
      <c r="O193" s="33" t="str">
        <f aca="false">IF(P193&lt;&gt;"OK","",IF(OR(N('Example Rules'!$B$11)=0,N(N193)&lt;'Example Rules'!$B$11),1,IF(OR('Example Rules'!$B$12="",N('Example Rules'!$B$12)&lt;0,N('Example Rules'!$B$12)&gt;1),1,'Example Rules'!$B$12)))</f>
        <v/>
      </c>
      <c r="P193" s="28" t="str">
        <f aca="false">IF(COUNTA(A193:E193)=0,"",IF(NOT(ISNUMBER(A193)),"Add a date",IF(NOT(ISNUMBER(B193)),"Add P/L (0 if flat)",IF(AND(C193&lt;&gt;"",NOT(ISNUMBER(C193))),"Deposit must be a number",IF(N('Example Rules'!$B$5)&lt;=0,"Set account size on Rules",IF(A193&lt;=MAX(A$8:A192),"Date must be after the rows above","OK"))))))</f>
        <v/>
      </c>
      <c r="Q193" s="28" t="str">
        <f aca="false">IF(P193&lt;&gt;"OK","",COUNTIF(P$8:P193,"OK"))</f>
        <v/>
      </c>
    </row>
    <row r="194" customFormat="false" ht="15" hidden="false" customHeight="false" outlineLevel="0" collapsed="false">
      <c r="A194" s="29"/>
      <c r="B194" s="32"/>
      <c r="C194" s="32"/>
      <c r="D194" s="15"/>
      <c r="E194" s="15"/>
      <c r="F194" s="26" t="str">
        <f aca="false">IF(P194&lt;&gt;"OK","",IF(COUNT(G$8:G193)=0,N('Example Rules'!$B$5),INDEX(G$8:G193,MATCH(9.99E+307,G$8:G193))))</f>
        <v/>
      </c>
      <c r="G194" s="26" t="str">
        <f aca="false">IF(P194&lt;&gt;"OK","",F194+B194+N(C194))</f>
        <v/>
      </c>
      <c r="H194" s="27" t="str">
        <f aca="false">IF(OR(P194&lt;&gt;"OK",N(F194)&lt;=0),"",B194/F194)</f>
        <v/>
      </c>
      <c r="I194" s="28" t="str">
        <f aca="false">IF(OR(H194="",N('Example Rules'!$B$7)=0),"",IF(H194&lt;=-'Example Rules'!$B$7,"STOP","OK"))</f>
        <v/>
      </c>
      <c r="J194" s="26" t="str">
        <f aca="false">IF(P194&lt;&gt;"OK","",SUMIFS(B$8:B194,A$8:A194,"&gt;"&amp;(A194-7),P$8:P194,"OK"))</f>
        <v/>
      </c>
      <c r="K194" s="27" t="str">
        <f aca="false">IF(P194&lt;&gt;"OK","",IF(G194-J194-SUMIFS(C$8:C194,A$8:A194,"&gt;"&amp;(A194-7),P$8:P194,"OK")&lt;=0,"",J194/(G194-J194-SUMIFS(C$8:C194,A$8:A194,"&gt;"&amp;(A194-7),P$8:P194,"OK"))))</f>
        <v/>
      </c>
      <c r="L194" s="28" t="str">
        <f aca="false">IF(OR(P194&lt;&gt;"OK",K194="",N('Example Rules'!$B$8)=0),"",IF(K194&lt;=-'Example Rules'!$B$8,"STOP","OK"))</f>
        <v/>
      </c>
      <c r="M194" s="26" t="str">
        <f aca="false">IF(P194&lt;&gt;"OK","",MAX(IF(COUNT(M$8:M193)=0,N('Example Rules'!$B$5),INDEX(M$8:M193,MATCH(9.99E+307,M$8:M193)))+N(C194),G194))</f>
        <v/>
      </c>
      <c r="N194" s="27" t="str">
        <f aca="false">IF(P194&lt;&gt;"OK","",IF(N(M194)&lt;=0,"",MAX(0,1-G194/M194)))</f>
        <v/>
      </c>
      <c r="O194" s="33" t="str">
        <f aca="false">IF(P194&lt;&gt;"OK","",IF(OR(N('Example Rules'!$B$11)=0,N(N194)&lt;'Example Rules'!$B$11),1,IF(OR('Example Rules'!$B$12="",N('Example Rules'!$B$12)&lt;0,N('Example Rules'!$B$12)&gt;1),1,'Example Rules'!$B$12)))</f>
        <v/>
      </c>
      <c r="P194" s="28" t="str">
        <f aca="false">IF(COUNTA(A194:E194)=0,"",IF(NOT(ISNUMBER(A194)),"Add a date",IF(NOT(ISNUMBER(B194)),"Add P/L (0 if flat)",IF(AND(C194&lt;&gt;"",NOT(ISNUMBER(C194))),"Deposit must be a number",IF(N('Example Rules'!$B$5)&lt;=0,"Set account size on Rules",IF(A194&lt;=MAX(A$8:A193),"Date must be after the rows above","OK"))))))</f>
        <v/>
      </c>
      <c r="Q194" s="28" t="str">
        <f aca="false">IF(P194&lt;&gt;"OK","",COUNTIF(P$8:P194,"OK"))</f>
        <v/>
      </c>
    </row>
    <row r="195" customFormat="false" ht="15" hidden="false" customHeight="false" outlineLevel="0" collapsed="false">
      <c r="A195" s="29"/>
      <c r="B195" s="32"/>
      <c r="C195" s="32"/>
      <c r="D195" s="15"/>
      <c r="E195" s="15"/>
      <c r="F195" s="26" t="str">
        <f aca="false">IF(P195&lt;&gt;"OK","",IF(COUNT(G$8:G194)=0,N('Example Rules'!$B$5),INDEX(G$8:G194,MATCH(9.99E+307,G$8:G194))))</f>
        <v/>
      </c>
      <c r="G195" s="26" t="str">
        <f aca="false">IF(P195&lt;&gt;"OK","",F195+B195+N(C195))</f>
        <v/>
      </c>
      <c r="H195" s="27" t="str">
        <f aca="false">IF(OR(P195&lt;&gt;"OK",N(F195)&lt;=0),"",B195/F195)</f>
        <v/>
      </c>
      <c r="I195" s="28" t="str">
        <f aca="false">IF(OR(H195="",N('Example Rules'!$B$7)=0),"",IF(H195&lt;=-'Example Rules'!$B$7,"STOP","OK"))</f>
        <v/>
      </c>
      <c r="J195" s="26" t="str">
        <f aca="false">IF(P195&lt;&gt;"OK","",SUMIFS(B$8:B195,A$8:A195,"&gt;"&amp;(A195-7),P$8:P195,"OK"))</f>
        <v/>
      </c>
      <c r="K195" s="27" t="str">
        <f aca="false">IF(P195&lt;&gt;"OK","",IF(G195-J195-SUMIFS(C$8:C195,A$8:A195,"&gt;"&amp;(A195-7),P$8:P195,"OK")&lt;=0,"",J195/(G195-J195-SUMIFS(C$8:C195,A$8:A195,"&gt;"&amp;(A195-7),P$8:P195,"OK"))))</f>
        <v/>
      </c>
      <c r="L195" s="28" t="str">
        <f aca="false">IF(OR(P195&lt;&gt;"OK",K195="",N('Example Rules'!$B$8)=0),"",IF(K195&lt;=-'Example Rules'!$B$8,"STOP","OK"))</f>
        <v/>
      </c>
      <c r="M195" s="26" t="str">
        <f aca="false">IF(P195&lt;&gt;"OK","",MAX(IF(COUNT(M$8:M194)=0,N('Example Rules'!$B$5),INDEX(M$8:M194,MATCH(9.99E+307,M$8:M194)))+N(C195),G195))</f>
        <v/>
      </c>
      <c r="N195" s="27" t="str">
        <f aca="false">IF(P195&lt;&gt;"OK","",IF(N(M195)&lt;=0,"",MAX(0,1-G195/M195)))</f>
        <v/>
      </c>
      <c r="O195" s="33" t="str">
        <f aca="false">IF(P195&lt;&gt;"OK","",IF(OR(N('Example Rules'!$B$11)=0,N(N195)&lt;'Example Rules'!$B$11),1,IF(OR('Example Rules'!$B$12="",N('Example Rules'!$B$12)&lt;0,N('Example Rules'!$B$12)&gt;1),1,'Example Rules'!$B$12)))</f>
        <v/>
      </c>
      <c r="P195" s="28" t="str">
        <f aca="false">IF(COUNTA(A195:E195)=0,"",IF(NOT(ISNUMBER(A195)),"Add a date",IF(NOT(ISNUMBER(B195)),"Add P/L (0 if flat)",IF(AND(C195&lt;&gt;"",NOT(ISNUMBER(C195))),"Deposit must be a number",IF(N('Example Rules'!$B$5)&lt;=0,"Set account size on Rules",IF(A195&lt;=MAX(A$8:A194),"Date must be after the rows above","OK"))))))</f>
        <v/>
      </c>
      <c r="Q195" s="28" t="str">
        <f aca="false">IF(P195&lt;&gt;"OK","",COUNTIF(P$8:P195,"OK"))</f>
        <v/>
      </c>
    </row>
    <row r="196" customFormat="false" ht="15" hidden="false" customHeight="false" outlineLevel="0" collapsed="false">
      <c r="A196" s="29"/>
      <c r="B196" s="32"/>
      <c r="C196" s="32"/>
      <c r="D196" s="15"/>
      <c r="E196" s="15"/>
      <c r="F196" s="26" t="str">
        <f aca="false">IF(P196&lt;&gt;"OK","",IF(COUNT(G$8:G195)=0,N('Example Rules'!$B$5),INDEX(G$8:G195,MATCH(9.99E+307,G$8:G195))))</f>
        <v/>
      </c>
      <c r="G196" s="26" t="str">
        <f aca="false">IF(P196&lt;&gt;"OK","",F196+B196+N(C196))</f>
        <v/>
      </c>
      <c r="H196" s="27" t="str">
        <f aca="false">IF(OR(P196&lt;&gt;"OK",N(F196)&lt;=0),"",B196/F196)</f>
        <v/>
      </c>
      <c r="I196" s="28" t="str">
        <f aca="false">IF(OR(H196="",N('Example Rules'!$B$7)=0),"",IF(H196&lt;=-'Example Rules'!$B$7,"STOP","OK"))</f>
        <v/>
      </c>
      <c r="J196" s="26" t="str">
        <f aca="false">IF(P196&lt;&gt;"OK","",SUMIFS(B$8:B196,A$8:A196,"&gt;"&amp;(A196-7),P$8:P196,"OK"))</f>
        <v/>
      </c>
      <c r="K196" s="27" t="str">
        <f aca="false">IF(P196&lt;&gt;"OK","",IF(G196-J196-SUMIFS(C$8:C196,A$8:A196,"&gt;"&amp;(A196-7),P$8:P196,"OK")&lt;=0,"",J196/(G196-J196-SUMIFS(C$8:C196,A$8:A196,"&gt;"&amp;(A196-7),P$8:P196,"OK"))))</f>
        <v/>
      </c>
      <c r="L196" s="28" t="str">
        <f aca="false">IF(OR(P196&lt;&gt;"OK",K196="",N('Example Rules'!$B$8)=0),"",IF(K196&lt;=-'Example Rules'!$B$8,"STOP","OK"))</f>
        <v/>
      </c>
      <c r="M196" s="26" t="str">
        <f aca="false">IF(P196&lt;&gt;"OK","",MAX(IF(COUNT(M$8:M195)=0,N('Example Rules'!$B$5),INDEX(M$8:M195,MATCH(9.99E+307,M$8:M195)))+N(C196),G196))</f>
        <v/>
      </c>
      <c r="N196" s="27" t="str">
        <f aca="false">IF(P196&lt;&gt;"OK","",IF(N(M196)&lt;=0,"",MAX(0,1-G196/M196)))</f>
        <v/>
      </c>
      <c r="O196" s="33" t="str">
        <f aca="false">IF(P196&lt;&gt;"OK","",IF(OR(N('Example Rules'!$B$11)=0,N(N196)&lt;'Example Rules'!$B$11),1,IF(OR('Example Rules'!$B$12="",N('Example Rules'!$B$12)&lt;0,N('Example Rules'!$B$12)&gt;1),1,'Example Rules'!$B$12)))</f>
        <v/>
      </c>
      <c r="P196" s="28" t="str">
        <f aca="false">IF(COUNTA(A196:E196)=0,"",IF(NOT(ISNUMBER(A196)),"Add a date",IF(NOT(ISNUMBER(B196)),"Add P/L (0 if flat)",IF(AND(C196&lt;&gt;"",NOT(ISNUMBER(C196))),"Deposit must be a number",IF(N('Example Rules'!$B$5)&lt;=0,"Set account size on Rules",IF(A196&lt;=MAX(A$8:A195),"Date must be after the rows above","OK"))))))</f>
        <v/>
      </c>
      <c r="Q196" s="28" t="str">
        <f aca="false">IF(P196&lt;&gt;"OK","",COUNTIF(P$8:P196,"OK"))</f>
        <v/>
      </c>
    </row>
    <row r="197" customFormat="false" ht="15" hidden="false" customHeight="false" outlineLevel="0" collapsed="false">
      <c r="A197" s="29"/>
      <c r="B197" s="32"/>
      <c r="C197" s="32"/>
      <c r="D197" s="15"/>
      <c r="E197" s="15"/>
      <c r="F197" s="26" t="str">
        <f aca="false">IF(P197&lt;&gt;"OK","",IF(COUNT(G$8:G196)=0,N('Example Rules'!$B$5),INDEX(G$8:G196,MATCH(9.99E+307,G$8:G196))))</f>
        <v/>
      </c>
      <c r="G197" s="26" t="str">
        <f aca="false">IF(P197&lt;&gt;"OK","",F197+B197+N(C197))</f>
        <v/>
      </c>
      <c r="H197" s="27" t="str">
        <f aca="false">IF(OR(P197&lt;&gt;"OK",N(F197)&lt;=0),"",B197/F197)</f>
        <v/>
      </c>
      <c r="I197" s="28" t="str">
        <f aca="false">IF(OR(H197="",N('Example Rules'!$B$7)=0),"",IF(H197&lt;=-'Example Rules'!$B$7,"STOP","OK"))</f>
        <v/>
      </c>
      <c r="J197" s="26" t="str">
        <f aca="false">IF(P197&lt;&gt;"OK","",SUMIFS(B$8:B197,A$8:A197,"&gt;"&amp;(A197-7),P$8:P197,"OK"))</f>
        <v/>
      </c>
      <c r="K197" s="27" t="str">
        <f aca="false">IF(P197&lt;&gt;"OK","",IF(G197-J197-SUMIFS(C$8:C197,A$8:A197,"&gt;"&amp;(A197-7),P$8:P197,"OK")&lt;=0,"",J197/(G197-J197-SUMIFS(C$8:C197,A$8:A197,"&gt;"&amp;(A197-7),P$8:P197,"OK"))))</f>
        <v/>
      </c>
      <c r="L197" s="28" t="str">
        <f aca="false">IF(OR(P197&lt;&gt;"OK",K197="",N('Example Rules'!$B$8)=0),"",IF(K197&lt;=-'Example Rules'!$B$8,"STOP","OK"))</f>
        <v/>
      </c>
      <c r="M197" s="26" t="str">
        <f aca="false">IF(P197&lt;&gt;"OK","",MAX(IF(COUNT(M$8:M196)=0,N('Example Rules'!$B$5),INDEX(M$8:M196,MATCH(9.99E+307,M$8:M196)))+N(C197),G197))</f>
        <v/>
      </c>
      <c r="N197" s="27" t="str">
        <f aca="false">IF(P197&lt;&gt;"OK","",IF(N(M197)&lt;=0,"",MAX(0,1-G197/M197)))</f>
        <v/>
      </c>
      <c r="O197" s="33" t="str">
        <f aca="false">IF(P197&lt;&gt;"OK","",IF(OR(N('Example Rules'!$B$11)=0,N(N197)&lt;'Example Rules'!$B$11),1,IF(OR('Example Rules'!$B$12="",N('Example Rules'!$B$12)&lt;0,N('Example Rules'!$B$12)&gt;1),1,'Example Rules'!$B$12)))</f>
        <v/>
      </c>
      <c r="P197" s="28" t="str">
        <f aca="false">IF(COUNTA(A197:E197)=0,"",IF(NOT(ISNUMBER(A197)),"Add a date",IF(NOT(ISNUMBER(B197)),"Add P/L (0 if flat)",IF(AND(C197&lt;&gt;"",NOT(ISNUMBER(C197))),"Deposit must be a number",IF(N('Example Rules'!$B$5)&lt;=0,"Set account size on Rules",IF(A197&lt;=MAX(A$8:A196),"Date must be after the rows above","OK"))))))</f>
        <v/>
      </c>
      <c r="Q197" s="28" t="str">
        <f aca="false">IF(P197&lt;&gt;"OK","",COUNTIF(P$8:P197,"OK"))</f>
        <v/>
      </c>
    </row>
    <row r="198" customFormat="false" ht="15" hidden="false" customHeight="false" outlineLevel="0" collapsed="false">
      <c r="A198" s="29"/>
      <c r="B198" s="32"/>
      <c r="C198" s="32"/>
      <c r="D198" s="15"/>
      <c r="E198" s="15"/>
      <c r="F198" s="26" t="str">
        <f aca="false">IF(P198&lt;&gt;"OK","",IF(COUNT(G$8:G197)=0,N('Example Rules'!$B$5),INDEX(G$8:G197,MATCH(9.99E+307,G$8:G197))))</f>
        <v/>
      </c>
      <c r="G198" s="26" t="str">
        <f aca="false">IF(P198&lt;&gt;"OK","",F198+B198+N(C198))</f>
        <v/>
      </c>
      <c r="H198" s="27" t="str">
        <f aca="false">IF(OR(P198&lt;&gt;"OK",N(F198)&lt;=0),"",B198/F198)</f>
        <v/>
      </c>
      <c r="I198" s="28" t="str">
        <f aca="false">IF(OR(H198="",N('Example Rules'!$B$7)=0),"",IF(H198&lt;=-'Example Rules'!$B$7,"STOP","OK"))</f>
        <v/>
      </c>
      <c r="J198" s="26" t="str">
        <f aca="false">IF(P198&lt;&gt;"OK","",SUMIFS(B$8:B198,A$8:A198,"&gt;"&amp;(A198-7),P$8:P198,"OK"))</f>
        <v/>
      </c>
      <c r="K198" s="27" t="str">
        <f aca="false">IF(P198&lt;&gt;"OK","",IF(G198-J198-SUMIFS(C$8:C198,A$8:A198,"&gt;"&amp;(A198-7),P$8:P198,"OK")&lt;=0,"",J198/(G198-J198-SUMIFS(C$8:C198,A$8:A198,"&gt;"&amp;(A198-7),P$8:P198,"OK"))))</f>
        <v/>
      </c>
      <c r="L198" s="28" t="str">
        <f aca="false">IF(OR(P198&lt;&gt;"OK",K198="",N('Example Rules'!$B$8)=0),"",IF(K198&lt;=-'Example Rules'!$B$8,"STOP","OK"))</f>
        <v/>
      </c>
      <c r="M198" s="26" t="str">
        <f aca="false">IF(P198&lt;&gt;"OK","",MAX(IF(COUNT(M$8:M197)=0,N('Example Rules'!$B$5),INDEX(M$8:M197,MATCH(9.99E+307,M$8:M197)))+N(C198),G198))</f>
        <v/>
      </c>
      <c r="N198" s="27" t="str">
        <f aca="false">IF(P198&lt;&gt;"OK","",IF(N(M198)&lt;=0,"",MAX(0,1-G198/M198)))</f>
        <v/>
      </c>
      <c r="O198" s="33" t="str">
        <f aca="false">IF(P198&lt;&gt;"OK","",IF(OR(N('Example Rules'!$B$11)=0,N(N198)&lt;'Example Rules'!$B$11),1,IF(OR('Example Rules'!$B$12="",N('Example Rules'!$B$12)&lt;0,N('Example Rules'!$B$12)&gt;1),1,'Example Rules'!$B$12)))</f>
        <v/>
      </c>
      <c r="P198" s="28" t="str">
        <f aca="false">IF(COUNTA(A198:E198)=0,"",IF(NOT(ISNUMBER(A198)),"Add a date",IF(NOT(ISNUMBER(B198)),"Add P/L (0 if flat)",IF(AND(C198&lt;&gt;"",NOT(ISNUMBER(C198))),"Deposit must be a number",IF(N('Example Rules'!$B$5)&lt;=0,"Set account size on Rules",IF(A198&lt;=MAX(A$8:A197),"Date must be after the rows above","OK"))))))</f>
        <v/>
      </c>
      <c r="Q198" s="28" t="str">
        <f aca="false">IF(P198&lt;&gt;"OK","",COUNTIF(P$8:P198,"OK"))</f>
        <v/>
      </c>
    </row>
    <row r="199" customFormat="false" ht="15" hidden="false" customHeight="false" outlineLevel="0" collapsed="false">
      <c r="A199" s="29"/>
      <c r="B199" s="32"/>
      <c r="C199" s="32"/>
      <c r="D199" s="15"/>
      <c r="E199" s="15"/>
      <c r="F199" s="26" t="str">
        <f aca="false">IF(P199&lt;&gt;"OK","",IF(COUNT(G$8:G198)=0,N('Example Rules'!$B$5),INDEX(G$8:G198,MATCH(9.99E+307,G$8:G198))))</f>
        <v/>
      </c>
      <c r="G199" s="26" t="str">
        <f aca="false">IF(P199&lt;&gt;"OK","",F199+B199+N(C199))</f>
        <v/>
      </c>
      <c r="H199" s="27" t="str">
        <f aca="false">IF(OR(P199&lt;&gt;"OK",N(F199)&lt;=0),"",B199/F199)</f>
        <v/>
      </c>
      <c r="I199" s="28" t="str">
        <f aca="false">IF(OR(H199="",N('Example Rules'!$B$7)=0),"",IF(H199&lt;=-'Example Rules'!$B$7,"STOP","OK"))</f>
        <v/>
      </c>
      <c r="J199" s="26" t="str">
        <f aca="false">IF(P199&lt;&gt;"OK","",SUMIFS(B$8:B199,A$8:A199,"&gt;"&amp;(A199-7),P$8:P199,"OK"))</f>
        <v/>
      </c>
      <c r="K199" s="27" t="str">
        <f aca="false">IF(P199&lt;&gt;"OK","",IF(G199-J199-SUMIFS(C$8:C199,A$8:A199,"&gt;"&amp;(A199-7),P$8:P199,"OK")&lt;=0,"",J199/(G199-J199-SUMIFS(C$8:C199,A$8:A199,"&gt;"&amp;(A199-7),P$8:P199,"OK"))))</f>
        <v/>
      </c>
      <c r="L199" s="28" t="str">
        <f aca="false">IF(OR(P199&lt;&gt;"OK",K199="",N('Example Rules'!$B$8)=0),"",IF(K199&lt;=-'Example Rules'!$B$8,"STOP","OK"))</f>
        <v/>
      </c>
      <c r="M199" s="26" t="str">
        <f aca="false">IF(P199&lt;&gt;"OK","",MAX(IF(COUNT(M$8:M198)=0,N('Example Rules'!$B$5),INDEX(M$8:M198,MATCH(9.99E+307,M$8:M198)))+N(C199),G199))</f>
        <v/>
      </c>
      <c r="N199" s="27" t="str">
        <f aca="false">IF(P199&lt;&gt;"OK","",IF(N(M199)&lt;=0,"",MAX(0,1-G199/M199)))</f>
        <v/>
      </c>
      <c r="O199" s="33" t="str">
        <f aca="false">IF(P199&lt;&gt;"OK","",IF(OR(N('Example Rules'!$B$11)=0,N(N199)&lt;'Example Rules'!$B$11),1,IF(OR('Example Rules'!$B$12="",N('Example Rules'!$B$12)&lt;0,N('Example Rules'!$B$12)&gt;1),1,'Example Rules'!$B$12)))</f>
        <v/>
      </c>
      <c r="P199" s="28" t="str">
        <f aca="false">IF(COUNTA(A199:E199)=0,"",IF(NOT(ISNUMBER(A199)),"Add a date",IF(NOT(ISNUMBER(B199)),"Add P/L (0 if flat)",IF(AND(C199&lt;&gt;"",NOT(ISNUMBER(C199))),"Deposit must be a number",IF(N('Example Rules'!$B$5)&lt;=0,"Set account size on Rules",IF(A199&lt;=MAX(A$8:A198),"Date must be after the rows above","OK"))))))</f>
        <v/>
      </c>
      <c r="Q199" s="28" t="str">
        <f aca="false">IF(P199&lt;&gt;"OK","",COUNTIF(P$8:P199,"OK"))</f>
        <v/>
      </c>
    </row>
    <row r="200" customFormat="false" ht="15" hidden="false" customHeight="false" outlineLevel="0" collapsed="false">
      <c r="A200" s="29"/>
      <c r="B200" s="32"/>
      <c r="C200" s="32"/>
      <c r="D200" s="15"/>
      <c r="E200" s="15"/>
      <c r="F200" s="26" t="str">
        <f aca="false">IF(P200&lt;&gt;"OK","",IF(COUNT(G$8:G199)=0,N('Example Rules'!$B$5),INDEX(G$8:G199,MATCH(9.99E+307,G$8:G199))))</f>
        <v/>
      </c>
      <c r="G200" s="26" t="str">
        <f aca="false">IF(P200&lt;&gt;"OK","",F200+B200+N(C200))</f>
        <v/>
      </c>
      <c r="H200" s="27" t="str">
        <f aca="false">IF(OR(P200&lt;&gt;"OK",N(F200)&lt;=0),"",B200/F200)</f>
        <v/>
      </c>
      <c r="I200" s="28" t="str">
        <f aca="false">IF(OR(H200="",N('Example Rules'!$B$7)=0),"",IF(H200&lt;=-'Example Rules'!$B$7,"STOP","OK"))</f>
        <v/>
      </c>
      <c r="J200" s="26" t="str">
        <f aca="false">IF(P200&lt;&gt;"OK","",SUMIFS(B$8:B200,A$8:A200,"&gt;"&amp;(A200-7),P$8:P200,"OK"))</f>
        <v/>
      </c>
      <c r="K200" s="27" t="str">
        <f aca="false">IF(P200&lt;&gt;"OK","",IF(G200-J200-SUMIFS(C$8:C200,A$8:A200,"&gt;"&amp;(A200-7),P$8:P200,"OK")&lt;=0,"",J200/(G200-J200-SUMIFS(C$8:C200,A$8:A200,"&gt;"&amp;(A200-7),P$8:P200,"OK"))))</f>
        <v/>
      </c>
      <c r="L200" s="28" t="str">
        <f aca="false">IF(OR(P200&lt;&gt;"OK",K200="",N('Example Rules'!$B$8)=0),"",IF(K200&lt;=-'Example Rules'!$B$8,"STOP","OK"))</f>
        <v/>
      </c>
      <c r="M200" s="26" t="str">
        <f aca="false">IF(P200&lt;&gt;"OK","",MAX(IF(COUNT(M$8:M199)=0,N('Example Rules'!$B$5),INDEX(M$8:M199,MATCH(9.99E+307,M$8:M199)))+N(C200),G200))</f>
        <v/>
      </c>
      <c r="N200" s="27" t="str">
        <f aca="false">IF(P200&lt;&gt;"OK","",IF(N(M200)&lt;=0,"",MAX(0,1-G200/M200)))</f>
        <v/>
      </c>
      <c r="O200" s="33" t="str">
        <f aca="false">IF(P200&lt;&gt;"OK","",IF(OR(N('Example Rules'!$B$11)=0,N(N200)&lt;'Example Rules'!$B$11),1,IF(OR('Example Rules'!$B$12="",N('Example Rules'!$B$12)&lt;0,N('Example Rules'!$B$12)&gt;1),1,'Example Rules'!$B$12)))</f>
        <v/>
      </c>
      <c r="P200" s="28" t="str">
        <f aca="false">IF(COUNTA(A200:E200)=0,"",IF(NOT(ISNUMBER(A200)),"Add a date",IF(NOT(ISNUMBER(B200)),"Add P/L (0 if flat)",IF(AND(C200&lt;&gt;"",NOT(ISNUMBER(C200))),"Deposit must be a number",IF(N('Example Rules'!$B$5)&lt;=0,"Set account size on Rules",IF(A200&lt;=MAX(A$8:A199),"Date must be after the rows above","OK"))))))</f>
        <v/>
      </c>
      <c r="Q200" s="28" t="str">
        <f aca="false">IF(P200&lt;&gt;"OK","",COUNTIF(P$8:P200,"OK"))</f>
        <v/>
      </c>
    </row>
    <row r="201" customFormat="false" ht="15" hidden="false" customHeight="false" outlineLevel="0" collapsed="false">
      <c r="A201" s="29"/>
      <c r="B201" s="32"/>
      <c r="C201" s="32"/>
      <c r="D201" s="15"/>
      <c r="E201" s="15"/>
      <c r="F201" s="26" t="str">
        <f aca="false">IF(P201&lt;&gt;"OK","",IF(COUNT(G$8:G200)=0,N('Example Rules'!$B$5),INDEX(G$8:G200,MATCH(9.99E+307,G$8:G200))))</f>
        <v/>
      </c>
      <c r="G201" s="26" t="str">
        <f aca="false">IF(P201&lt;&gt;"OK","",F201+B201+N(C201))</f>
        <v/>
      </c>
      <c r="H201" s="27" t="str">
        <f aca="false">IF(OR(P201&lt;&gt;"OK",N(F201)&lt;=0),"",B201/F201)</f>
        <v/>
      </c>
      <c r="I201" s="28" t="str">
        <f aca="false">IF(OR(H201="",N('Example Rules'!$B$7)=0),"",IF(H201&lt;=-'Example Rules'!$B$7,"STOP","OK"))</f>
        <v/>
      </c>
      <c r="J201" s="26" t="str">
        <f aca="false">IF(P201&lt;&gt;"OK","",SUMIFS(B$8:B201,A$8:A201,"&gt;"&amp;(A201-7),P$8:P201,"OK"))</f>
        <v/>
      </c>
      <c r="K201" s="27" t="str">
        <f aca="false">IF(P201&lt;&gt;"OK","",IF(G201-J201-SUMIFS(C$8:C201,A$8:A201,"&gt;"&amp;(A201-7),P$8:P201,"OK")&lt;=0,"",J201/(G201-J201-SUMIFS(C$8:C201,A$8:A201,"&gt;"&amp;(A201-7),P$8:P201,"OK"))))</f>
        <v/>
      </c>
      <c r="L201" s="28" t="str">
        <f aca="false">IF(OR(P201&lt;&gt;"OK",K201="",N('Example Rules'!$B$8)=0),"",IF(K201&lt;=-'Example Rules'!$B$8,"STOP","OK"))</f>
        <v/>
      </c>
      <c r="M201" s="26" t="str">
        <f aca="false">IF(P201&lt;&gt;"OK","",MAX(IF(COUNT(M$8:M200)=0,N('Example Rules'!$B$5),INDEX(M$8:M200,MATCH(9.99E+307,M$8:M200)))+N(C201),G201))</f>
        <v/>
      </c>
      <c r="N201" s="27" t="str">
        <f aca="false">IF(P201&lt;&gt;"OK","",IF(N(M201)&lt;=0,"",MAX(0,1-G201/M201)))</f>
        <v/>
      </c>
      <c r="O201" s="33" t="str">
        <f aca="false">IF(P201&lt;&gt;"OK","",IF(OR(N('Example Rules'!$B$11)=0,N(N201)&lt;'Example Rules'!$B$11),1,IF(OR('Example Rules'!$B$12="",N('Example Rules'!$B$12)&lt;0,N('Example Rules'!$B$12)&gt;1),1,'Example Rules'!$B$12)))</f>
        <v/>
      </c>
      <c r="P201" s="28" t="str">
        <f aca="false">IF(COUNTA(A201:E201)=0,"",IF(NOT(ISNUMBER(A201)),"Add a date",IF(NOT(ISNUMBER(B201)),"Add P/L (0 if flat)",IF(AND(C201&lt;&gt;"",NOT(ISNUMBER(C201))),"Deposit must be a number",IF(N('Example Rules'!$B$5)&lt;=0,"Set account size on Rules",IF(A201&lt;=MAX(A$8:A200),"Date must be after the rows above","OK"))))))</f>
        <v/>
      </c>
      <c r="Q201" s="28" t="str">
        <f aca="false">IF(P201&lt;&gt;"OK","",COUNTIF(P$8:P201,"OK"))</f>
        <v/>
      </c>
    </row>
    <row r="202" customFormat="false" ht="15" hidden="false" customHeight="false" outlineLevel="0" collapsed="false">
      <c r="A202" s="29"/>
      <c r="B202" s="32"/>
      <c r="C202" s="32"/>
      <c r="D202" s="15"/>
      <c r="E202" s="15"/>
      <c r="F202" s="26" t="str">
        <f aca="false">IF(P202&lt;&gt;"OK","",IF(COUNT(G$8:G201)=0,N('Example Rules'!$B$5),INDEX(G$8:G201,MATCH(9.99E+307,G$8:G201))))</f>
        <v/>
      </c>
      <c r="G202" s="26" t="str">
        <f aca="false">IF(P202&lt;&gt;"OK","",F202+B202+N(C202))</f>
        <v/>
      </c>
      <c r="H202" s="27" t="str">
        <f aca="false">IF(OR(P202&lt;&gt;"OK",N(F202)&lt;=0),"",B202/F202)</f>
        <v/>
      </c>
      <c r="I202" s="28" t="str">
        <f aca="false">IF(OR(H202="",N('Example Rules'!$B$7)=0),"",IF(H202&lt;=-'Example Rules'!$B$7,"STOP","OK"))</f>
        <v/>
      </c>
      <c r="J202" s="26" t="str">
        <f aca="false">IF(P202&lt;&gt;"OK","",SUMIFS(B$8:B202,A$8:A202,"&gt;"&amp;(A202-7),P$8:P202,"OK"))</f>
        <v/>
      </c>
      <c r="K202" s="27" t="str">
        <f aca="false">IF(P202&lt;&gt;"OK","",IF(G202-J202-SUMIFS(C$8:C202,A$8:A202,"&gt;"&amp;(A202-7),P$8:P202,"OK")&lt;=0,"",J202/(G202-J202-SUMIFS(C$8:C202,A$8:A202,"&gt;"&amp;(A202-7),P$8:P202,"OK"))))</f>
        <v/>
      </c>
      <c r="L202" s="28" t="str">
        <f aca="false">IF(OR(P202&lt;&gt;"OK",K202="",N('Example Rules'!$B$8)=0),"",IF(K202&lt;=-'Example Rules'!$B$8,"STOP","OK"))</f>
        <v/>
      </c>
      <c r="M202" s="26" t="str">
        <f aca="false">IF(P202&lt;&gt;"OK","",MAX(IF(COUNT(M$8:M201)=0,N('Example Rules'!$B$5),INDEX(M$8:M201,MATCH(9.99E+307,M$8:M201)))+N(C202),G202))</f>
        <v/>
      </c>
      <c r="N202" s="27" t="str">
        <f aca="false">IF(P202&lt;&gt;"OK","",IF(N(M202)&lt;=0,"",MAX(0,1-G202/M202)))</f>
        <v/>
      </c>
      <c r="O202" s="33" t="str">
        <f aca="false">IF(P202&lt;&gt;"OK","",IF(OR(N('Example Rules'!$B$11)=0,N(N202)&lt;'Example Rules'!$B$11),1,IF(OR('Example Rules'!$B$12="",N('Example Rules'!$B$12)&lt;0,N('Example Rules'!$B$12)&gt;1),1,'Example Rules'!$B$12)))</f>
        <v/>
      </c>
      <c r="P202" s="28" t="str">
        <f aca="false">IF(COUNTA(A202:E202)=0,"",IF(NOT(ISNUMBER(A202)),"Add a date",IF(NOT(ISNUMBER(B202)),"Add P/L (0 if flat)",IF(AND(C202&lt;&gt;"",NOT(ISNUMBER(C202))),"Deposit must be a number",IF(N('Example Rules'!$B$5)&lt;=0,"Set account size on Rules",IF(A202&lt;=MAX(A$8:A201),"Date must be after the rows above","OK"))))))</f>
        <v/>
      </c>
      <c r="Q202" s="28" t="str">
        <f aca="false">IF(P202&lt;&gt;"OK","",COUNTIF(P$8:P202,"OK"))</f>
        <v/>
      </c>
    </row>
    <row r="203" customFormat="false" ht="15" hidden="false" customHeight="false" outlineLevel="0" collapsed="false">
      <c r="A203" s="29"/>
      <c r="B203" s="32"/>
      <c r="C203" s="32"/>
      <c r="D203" s="15"/>
      <c r="E203" s="15"/>
      <c r="F203" s="26" t="str">
        <f aca="false">IF(P203&lt;&gt;"OK","",IF(COUNT(G$8:G202)=0,N('Example Rules'!$B$5),INDEX(G$8:G202,MATCH(9.99E+307,G$8:G202))))</f>
        <v/>
      </c>
      <c r="G203" s="26" t="str">
        <f aca="false">IF(P203&lt;&gt;"OK","",F203+B203+N(C203))</f>
        <v/>
      </c>
      <c r="H203" s="27" t="str">
        <f aca="false">IF(OR(P203&lt;&gt;"OK",N(F203)&lt;=0),"",B203/F203)</f>
        <v/>
      </c>
      <c r="I203" s="28" t="str">
        <f aca="false">IF(OR(H203="",N('Example Rules'!$B$7)=0),"",IF(H203&lt;=-'Example Rules'!$B$7,"STOP","OK"))</f>
        <v/>
      </c>
      <c r="J203" s="26" t="str">
        <f aca="false">IF(P203&lt;&gt;"OK","",SUMIFS(B$8:B203,A$8:A203,"&gt;"&amp;(A203-7),P$8:P203,"OK"))</f>
        <v/>
      </c>
      <c r="K203" s="27" t="str">
        <f aca="false">IF(P203&lt;&gt;"OK","",IF(G203-J203-SUMIFS(C$8:C203,A$8:A203,"&gt;"&amp;(A203-7),P$8:P203,"OK")&lt;=0,"",J203/(G203-J203-SUMIFS(C$8:C203,A$8:A203,"&gt;"&amp;(A203-7),P$8:P203,"OK"))))</f>
        <v/>
      </c>
      <c r="L203" s="28" t="str">
        <f aca="false">IF(OR(P203&lt;&gt;"OK",K203="",N('Example Rules'!$B$8)=0),"",IF(K203&lt;=-'Example Rules'!$B$8,"STOP","OK"))</f>
        <v/>
      </c>
      <c r="M203" s="26" t="str">
        <f aca="false">IF(P203&lt;&gt;"OK","",MAX(IF(COUNT(M$8:M202)=0,N('Example Rules'!$B$5),INDEX(M$8:M202,MATCH(9.99E+307,M$8:M202)))+N(C203),G203))</f>
        <v/>
      </c>
      <c r="N203" s="27" t="str">
        <f aca="false">IF(P203&lt;&gt;"OK","",IF(N(M203)&lt;=0,"",MAX(0,1-G203/M203)))</f>
        <v/>
      </c>
      <c r="O203" s="33" t="str">
        <f aca="false">IF(P203&lt;&gt;"OK","",IF(OR(N('Example Rules'!$B$11)=0,N(N203)&lt;'Example Rules'!$B$11),1,IF(OR('Example Rules'!$B$12="",N('Example Rules'!$B$12)&lt;0,N('Example Rules'!$B$12)&gt;1),1,'Example Rules'!$B$12)))</f>
        <v/>
      </c>
      <c r="P203" s="28" t="str">
        <f aca="false">IF(COUNTA(A203:E203)=0,"",IF(NOT(ISNUMBER(A203)),"Add a date",IF(NOT(ISNUMBER(B203)),"Add P/L (0 if flat)",IF(AND(C203&lt;&gt;"",NOT(ISNUMBER(C203))),"Deposit must be a number",IF(N('Example Rules'!$B$5)&lt;=0,"Set account size on Rules",IF(A203&lt;=MAX(A$8:A202),"Date must be after the rows above","OK"))))))</f>
        <v/>
      </c>
      <c r="Q203" s="28" t="str">
        <f aca="false">IF(P203&lt;&gt;"OK","",COUNTIF(P$8:P203,"OK"))</f>
        <v/>
      </c>
    </row>
    <row r="204" customFormat="false" ht="15" hidden="false" customHeight="false" outlineLevel="0" collapsed="false">
      <c r="A204" s="29"/>
      <c r="B204" s="32"/>
      <c r="C204" s="32"/>
      <c r="D204" s="15"/>
      <c r="E204" s="15"/>
      <c r="F204" s="26" t="str">
        <f aca="false">IF(P204&lt;&gt;"OK","",IF(COUNT(G$8:G203)=0,N('Example Rules'!$B$5),INDEX(G$8:G203,MATCH(9.99E+307,G$8:G203))))</f>
        <v/>
      </c>
      <c r="G204" s="26" t="str">
        <f aca="false">IF(P204&lt;&gt;"OK","",F204+B204+N(C204))</f>
        <v/>
      </c>
      <c r="H204" s="27" t="str">
        <f aca="false">IF(OR(P204&lt;&gt;"OK",N(F204)&lt;=0),"",B204/F204)</f>
        <v/>
      </c>
      <c r="I204" s="28" t="str">
        <f aca="false">IF(OR(H204="",N('Example Rules'!$B$7)=0),"",IF(H204&lt;=-'Example Rules'!$B$7,"STOP","OK"))</f>
        <v/>
      </c>
      <c r="J204" s="26" t="str">
        <f aca="false">IF(P204&lt;&gt;"OK","",SUMIFS(B$8:B204,A$8:A204,"&gt;"&amp;(A204-7),P$8:P204,"OK"))</f>
        <v/>
      </c>
      <c r="K204" s="27" t="str">
        <f aca="false">IF(P204&lt;&gt;"OK","",IF(G204-J204-SUMIFS(C$8:C204,A$8:A204,"&gt;"&amp;(A204-7),P$8:P204,"OK")&lt;=0,"",J204/(G204-J204-SUMIFS(C$8:C204,A$8:A204,"&gt;"&amp;(A204-7),P$8:P204,"OK"))))</f>
        <v/>
      </c>
      <c r="L204" s="28" t="str">
        <f aca="false">IF(OR(P204&lt;&gt;"OK",K204="",N('Example Rules'!$B$8)=0),"",IF(K204&lt;=-'Example Rules'!$B$8,"STOP","OK"))</f>
        <v/>
      </c>
      <c r="M204" s="26" t="str">
        <f aca="false">IF(P204&lt;&gt;"OK","",MAX(IF(COUNT(M$8:M203)=0,N('Example Rules'!$B$5),INDEX(M$8:M203,MATCH(9.99E+307,M$8:M203)))+N(C204),G204))</f>
        <v/>
      </c>
      <c r="N204" s="27" t="str">
        <f aca="false">IF(P204&lt;&gt;"OK","",IF(N(M204)&lt;=0,"",MAX(0,1-G204/M204)))</f>
        <v/>
      </c>
      <c r="O204" s="33" t="str">
        <f aca="false">IF(P204&lt;&gt;"OK","",IF(OR(N('Example Rules'!$B$11)=0,N(N204)&lt;'Example Rules'!$B$11),1,IF(OR('Example Rules'!$B$12="",N('Example Rules'!$B$12)&lt;0,N('Example Rules'!$B$12)&gt;1),1,'Example Rules'!$B$12)))</f>
        <v/>
      </c>
      <c r="P204" s="28" t="str">
        <f aca="false">IF(COUNTA(A204:E204)=0,"",IF(NOT(ISNUMBER(A204)),"Add a date",IF(NOT(ISNUMBER(B204)),"Add P/L (0 if flat)",IF(AND(C204&lt;&gt;"",NOT(ISNUMBER(C204))),"Deposit must be a number",IF(N('Example Rules'!$B$5)&lt;=0,"Set account size on Rules",IF(A204&lt;=MAX(A$8:A203),"Date must be after the rows above","OK"))))))</f>
        <v/>
      </c>
      <c r="Q204" s="28" t="str">
        <f aca="false">IF(P204&lt;&gt;"OK","",COUNTIF(P$8:P204,"OK"))</f>
        <v/>
      </c>
    </row>
    <row r="205" customFormat="false" ht="15" hidden="false" customHeight="false" outlineLevel="0" collapsed="false">
      <c r="A205" s="29"/>
      <c r="B205" s="32"/>
      <c r="C205" s="32"/>
      <c r="D205" s="15"/>
      <c r="E205" s="15"/>
      <c r="F205" s="26" t="str">
        <f aca="false">IF(P205&lt;&gt;"OK","",IF(COUNT(G$8:G204)=0,N('Example Rules'!$B$5),INDEX(G$8:G204,MATCH(9.99E+307,G$8:G204))))</f>
        <v/>
      </c>
      <c r="G205" s="26" t="str">
        <f aca="false">IF(P205&lt;&gt;"OK","",F205+B205+N(C205))</f>
        <v/>
      </c>
      <c r="H205" s="27" t="str">
        <f aca="false">IF(OR(P205&lt;&gt;"OK",N(F205)&lt;=0),"",B205/F205)</f>
        <v/>
      </c>
      <c r="I205" s="28" t="str">
        <f aca="false">IF(OR(H205="",N('Example Rules'!$B$7)=0),"",IF(H205&lt;=-'Example Rules'!$B$7,"STOP","OK"))</f>
        <v/>
      </c>
      <c r="J205" s="26" t="str">
        <f aca="false">IF(P205&lt;&gt;"OK","",SUMIFS(B$8:B205,A$8:A205,"&gt;"&amp;(A205-7),P$8:P205,"OK"))</f>
        <v/>
      </c>
      <c r="K205" s="27" t="str">
        <f aca="false">IF(P205&lt;&gt;"OK","",IF(G205-J205-SUMIFS(C$8:C205,A$8:A205,"&gt;"&amp;(A205-7),P$8:P205,"OK")&lt;=0,"",J205/(G205-J205-SUMIFS(C$8:C205,A$8:A205,"&gt;"&amp;(A205-7),P$8:P205,"OK"))))</f>
        <v/>
      </c>
      <c r="L205" s="28" t="str">
        <f aca="false">IF(OR(P205&lt;&gt;"OK",K205="",N('Example Rules'!$B$8)=0),"",IF(K205&lt;=-'Example Rules'!$B$8,"STOP","OK"))</f>
        <v/>
      </c>
      <c r="M205" s="26" t="str">
        <f aca="false">IF(P205&lt;&gt;"OK","",MAX(IF(COUNT(M$8:M204)=0,N('Example Rules'!$B$5),INDEX(M$8:M204,MATCH(9.99E+307,M$8:M204)))+N(C205),G205))</f>
        <v/>
      </c>
      <c r="N205" s="27" t="str">
        <f aca="false">IF(P205&lt;&gt;"OK","",IF(N(M205)&lt;=0,"",MAX(0,1-G205/M205)))</f>
        <v/>
      </c>
      <c r="O205" s="33" t="str">
        <f aca="false">IF(P205&lt;&gt;"OK","",IF(OR(N('Example Rules'!$B$11)=0,N(N205)&lt;'Example Rules'!$B$11),1,IF(OR('Example Rules'!$B$12="",N('Example Rules'!$B$12)&lt;0,N('Example Rules'!$B$12)&gt;1),1,'Example Rules'!$B$12)))</f>
        <v/>
      </c>
      <c r="P205" s="28" t="str">
        <f aca="false">IF(COUNTA(A205:E205)=0,"",IF(NOT(ISNUMBER(A205)),"Add a date",IF(NOT(ISNUMBER(B205)),"Add P/L (0 if flat)",IF(AND(C205&lt;&gt;"",NOT(ISNUMBER(C205))),"Deposit must be a number",IF(N('Example Rules'!$B$5)&lt;=0,"Set account size on Rules",IF(A205&lt;=MAX(A$8:A204),"Date must be after the rows above","OK"))))))</f>
        <v/>
      </c>
      <c r="Q205" s="28" t="str">
        <f aca="false">IF(P205&lt;&gt;"OK","",COUNTIF(P$8:P205,"OK"))</f>
        <v/>
      </c>
    </row>
    <row r="206" customFormat="false" ht="15" hidden="false" customHeight="false" outlineLevel="0" collapsed="false">
      <c r="A206" s="29"/>
      <c r="B206" s="32"/>
      <c r="C206" s="32"/>
      <c r="D206" s="15"/>
      <c r="E206" s="15"/>
      <c r="F206" s="26" t="str">
        <f aca="false">IF(P206&lt;&gt;"OK","",IF(COUNT(G$8:G205)=0,N('Example Rules'!$B$5),INDEX(G$8:G205,MATCH(9.99E+307,G$8:G205))))</f>
        <v/>
      </c>
      <c r="G206" s="26" t="str">
        <f aca="false">IF(P206&lt;&gt;"OK","",F206+B206+N(C206))</f>
        <v/>
      </c>
      <c r="H206" s="27" t="str">
        <f aca="false">IF(OR(P206&lt;&gt;"OK",N(F206)&lt;=0),"",B206/F206)</f>
        <v/>
      </c>
      <c r="I206" s="28" t="str">
        <f aca="false">IF(OR(H206="",N('Example Rules'!$B$7)=0),"",IF(H206&lt;=-'Example Rules'!$B$7,"STOP","OK"))</f>
        <v/>
      </c>
      <c r="J206" s="26" t="str">
        <f aca="false">IF(P206&lt;&gt;"OK","",SUMIFS(B$8:B206,A$8:A206,"&gt;"&amp;(A206-7),P$8:P206,"OK"))</f>
        <v/>
      </c>
      <c r="K206" s="27" t="str">
        <f aca="false">IF(P206&lt;&gt;"OK","",IF(G206-J206-SUMIFS(C$8:C206,A$8:A206,"&gt;"&amp;(A206-7),P$8:P206,"OK")&lt;=0,"",J206/(G206-J206-SUMIFS(C$8:C206,A$8:A206,"&gt;"&amp;(A206-7),P$8:P206,"OK"))))</f>
        <v/>
      </c>
      <c r="L206" s="28" t="str">
        <f aca="false">IF(OR(P206&lt;&gt;"OK",K206="",N('Example Rules'!$B$8)=0),"",IF(K206&lt;=-'Example Rules'!$B$8,"STOP","OK"))</f>
        <v/>
      </c>
      <c r="M206" s="26" t="str">
        <f aca="false">IF(P206&lt;&gt;"OK","",MAX(IF(COUNT(M$8:M205)=0,N('Example Rules'!$B$5),INDEX(M$8:M205,MATCH(9.99E+307,M$8:M205)))+N(C206),G206))</f>
        <v/>
      </c>
      <c r="N206" s="27" t="str">
        <f aca="false">IF(P206&lt;&gt;"OK","",IF(N(M206)&lt;=0,"",MAX(0,1-G206/M206)))</f>
        <v/>
      </c>
      <c r="O206" s="33" t="str">
        <f aca="false">IF(P206&lt;&gt;"OK","",IF(OR(N('Example Rules'!$B$11)=0,N(N206)&lt;'Example Rules'!$B$11),1,IF(OR('Example Rules'!$B$12="",N('Example Rules'!$B$12)&lt;0,N('Example Rules'!$B$12)&gt;1),1,'Example Rules'!$B$12)))</f>
        <v/>
      </c>
      <c r="P206" s="28" t="str">
        <f aca="false">IF(COUNTA(A206:E206)=0,"",IF(NOT(ISNUMBER(A206)),"Add a date",IF(NOT(ISNUMBER(B206)),"Add P/L (0 if flat)",IF(AND(C206&lt;&gt;"",NOT(ISNUMBER(C206))),"Deposit must be a number",IF(N('Example Rules'!$B$5)&lt;=0,"Set account size on Rules",IF(A206&lt;=MAX(A$8:A205),"Date must be after the rows above","OK"))))))</f>
        <v/>
      </c>
      <c r="Q206" s="28" t="str">
        <f aca="false">IF(P206&lt;&gt;"OK","",COUNTIF(P$8:P206,"OK"))</f>
        <v/>
      </c>
    </row>
    <row r="207" customFormat="false" ht="15" hidden="false" customHeight="false" outlineLevel="0" collapsed="false">
      <c r="A207" s="29"/>
      <c r="B207" s="32"/>
      <c r="C207" s="32"/>
      <c r="D207" s="15"/>
      <c r="E207" s="15"/>
      <c r="F207" s="26" t="str">
        <f aca="false">IF(P207&lt;&gt;"OK","",IF(COUNT(G$8:G206)=0,N('Example Rules'!$B$5),INDEX(G$8:G206,MATCH(9.99E+307,G$8:G206))))</f>
        <v/>
      </c>
      <c r="G207" s="26" t="str">
        <f aca="false">IF(P207&lt;&gt;"OK","",F207+B207+N(C207))</f>
        <v/>
      </c>
      <c r="H207" s="27" t="str">
        <f aca="false">IF(OR(P207&lt;&gt;"OK",N(F207)&lt;=0),"",B207/F207)</f>
        <v/>
      </c>
      <c r="I207" s="28" t="str">
        <f aca="false">IF(OR(H207="",N('Example Rules'!$B$7)=0),"",IF(H207&lt;=-'Example Rules'!$B$7,"STOP","OK"))</f>
        <v/>
      </c>
      <c r="J207" s="26" t="str">
        <f aca="false">IF(P207&lt;&gt;"OK","",SUMIFS(B$8:B207,A$8:A207,"&gt;"&amp;(A207-7),P$8:P207,"OK"))</f>
        <v/>
      </c>
      <c r="K207" s="27" t="str">
        <f aca="false">IF(P207&lt;&gt;"OK","",IF(G207-J207-SUMIFS(C$8:C207,A$8:A207,"&gt;"&amp;(A207-7),P$8:P207,"OK")&lt;=0,"",J207/(G207-J207-SUMIFS(C$8:C207,A$8:A207,"&gt;"&amp;(A207-7),P$8:P207,"OK"))))</f>
        <v/>
      </c>
      <c r="L207" s="28" t="str">
        <f aca="false">IF(OR(P207&lt;&gt;"OK",K207="",N('Example Rules'!$B$8)=0),"",IF(K207&lt;=-'Example Rules'!$B$8,"STOP","OK"))</f>
        <v/>
      </c>
      <c r="M207" s="26" t="str">
        <f aca="false">IF(P207&lt;&gt;"OK","",MAX(IF(COUNT(M$8:M206)=0,N('Example Rules'!$B$5),INDEX(M$8:M206,MATCH(9.99E+307,M$8:M206)))+N(C207),G207))</f>
        <v/>
      </c>
      <c r="N207" s="27" t="str">
        <f aca="false">IF(P207&lt;&gt;"OK","",IF(N(M207)&lt;=0,"",MAX(0,1-G207/M207)))</f>
        <v/>
      </c>
      <c r="O207" s="33" t="str">
        <f aca="false">IF(P207&lt;&gt;"OK","",IF(OR(N('Example Rules'!$B$11)=0,N(N207)&lt;'Example Rules'!$B$11),1,IF(OR('Example Rules'!$B$12="",N('Example Rules'!$B$12)&lt;0,N('Example Rules'!$B$12)&gt;1),1,'Example Rules'!$B$12)))</f>
        <v/>
      </c>
      <c r="P207" s="28" t="str">
        <f aca="false">IF(COUNTA(A207:E207)=0,"",IF(NOT(ISNUMBER(A207)),"Add a date",IF(NOT(ISNUMBER(B207)),"Add P/L (0 if flat)",IF(AND(C207&lt;&gt;"",NOT(ISNUMBER(C207))),"Deposit must be a number",IF(N('Example Rules'!$B$5)&lt;=0,"Set account size on Rules",IF(A207&lt;=MAX(A$8:A206),"Date must be after the rows above","OK"))))))</f>
        <v/>
      </c>
      <c r="Q207" s="28" t="str">
        <f aca="false">IF(P207&lt;&gt;"OK","",COUNTIF(P$8:P207,"OK"))</f>
        <v/>
      </c>
    </row>
    <row r="208" customFormat="false" ht="15" hidden="false" customHeight="false" outlineLevel="0" collapsed="false">
      <c r="A208" s="29"/>
      <c r="B208" s="32"/>
      <c r="C208" s="32"/>
      <c r="D208" s="15"/>
      <c r="E208" s="15"/>
      <c r="F208" s="26" t="str">
        <f aca="false">IF(P208&lt;&gt;"OK","",IF(COUNT(G$8:G207)=0,N('Example Rules'!$B$5),INDEX(G$8:G207,MATCH(9.99E+307,G$8:G207))))</f>
        <v/>
      </c>
      <c r="G208" s="26" t="str">
        <f aca="false">IF(P208&lt;&gt;"OK","",F208+B208+N(C208))</f>
        <v/>
      </c>
      <c r="H208" s="27" t="str">
        <f aca="false">IF(OR(P208&lt;&gt;"OK",N(F208)&lt;=0),"",B208/F208)</f>
        <v/>
      </c>
      <c r="I208" s="28" t="str">
        <f aca="false">IF(OR(H208="",N('Example Rules'!$B$7)=0),"",IF(H208&lt;=-'Example Rules'!$B$7,"STOP","OK"))</f>
        <v/>
      </c>
      <c r="J208" s="26" t="str">
        <f aca="false">IF(P208&lt;&gt;"OK","",SUMIFS(B$8:B208,A$8:A208,"&gt;"&amp;(A208-7),P$8:P208,"OK"))</f>
        <v/>
      </c>
      <c r="K208" s="27" t="str">
        <f aca="false">IF(P208&lt;&gt;"OK","",IF(G208-J208-SUMIFS(C$8:C208,A$8:A208,"&gt;"&amp;(A208-7),P$8:P208,"OK")&lt;=0,"",J208/(G208-J208-SUMIFS(C$8:C208,A$8:A208,"&gt;"&amp;(A208-7),P$8:P208,"OK"))))</f>
        <v/>
      </c>
      <c r="L208" s="28" t="str">
        <f aca="false">IF(OR(P208&lt;&gt;"OK",K208="",N('Example Rules'!$B$8)=0),"",IF(K208&lt;=-'Example Rules'!$B$8,"STOP","OK"))</f>
        <v/>
      </c>
      <c r="M208" s="26" t="str">
        <f aca="false">IF(P208&lt;&gt;"OK","",MAX(IF(COUNT(M$8:M207)=0,N('Example Rules'!$B$5),INDEX(M$8:M207,MATCH(9.99E+307,M$8:M207)))+N(C208),G208))</f>
        <v/>
      </c>
      <c r="N208" s="27" t="str">
        <f aca="false">IF(P208&lt;&gt;"OK","",IF(N(M208)&lt;=0,"",MAX(0,1-G208/M208)))</f>
        <v/>
      </c>
      <c r="O208" s="33" t="str">
        <f aca="false">IF(P208&lt;&gt;"OK","",IF(OR(N('Example Rules'!$B$11)=0,N(N208)&lt;'Example Rules'!$B$11),1,IF(OR('Example Rules'!$B$12="",N('Example Rules'!$B$12)&lt;0,N('Example Rules'!$B$12)&gt;1),1,'Example Rules'!$B$12)))</f>
        <v/>
      </c>
      <c r="P208" s="28" t="str">
        <f aca="false">IF(COUNTA(A208:E208)=0,"",IF(NOT(ISNUMBER(A208)),"Add a date",IF(NOT(ISNUMBER(B208)),"Add P/L (0 if flat)",IF(AND(C208&lt;&gt;"",NOT(ISNUMBER(C208))),"Deposit must be a number",IF(N('Example Rules'!$B$5)&lt;=0,"Set account size on Rules",IF(A208&lt;=MAX(A$8:A207),"Date must be after the rows above","OK"))))))</f>
        <v/>
      </c>
      <c r="Q208" s="28" t="str">
        <f aca="false">IF(P208&lt;&gt;"OK","",COUNTIF(P$8:P208,"OK"))</f>
        <v/>
      </c>
    </row>
    <row r="209" customFormat="false" ht="15" hidden="false" customHeight="false" outlineLevel="0" collapsed="false">
      <c r="A209" s="29"/>
      <c r="B209" s="32"/>
      <c r="C209" s="32"/>
      <c r="D209" s="15"/>
      <c r="E209" s="15"/>
      <c r="F209" s="26" t="str">
        <f aca="false">IF(P209&lt;&gt;"OK","",IF(COUNT(G$8:G208)=0,N('Example Rules'!$B$5),INDEX(G$8:G208,MATCH(9.99E+307,G$8:G208))))</f>
        <v/>
      </c>
      <c r="G209" s="26" t="str">
        <f aca="false">IF(P209&lt;&gt;"OK","",F209+B209+N(C209))</f>
        <v/>
      </c>
      <c r="H209" s="27" t="str">
        <f aca="false">IF(OR(P209&lt;&gt;"OK",N(F209)&lt;=0),"",B209/F209)</f>
        <v/>
      </c>
      <c r="I209" s="28" t="str">
        <f aca="false">IF(OR(H209="",N('Example Rules'!$B$7)=0),"",IF(H209&lt;=-'Example Rules'!$B$7,"STOP","OK"))</f>
        <v/>
      </c>
      <c r="J209" s="26" t="str">
        <f aca="false">IF(P209&lt;&gt;"OK","",SUMIFS(B$8:B209,A$8:A209,"&gt;"&amp;(A209-7),P$8:P209,"OK"))</f>
        <v/>
      </c>
      <c r="K209" s="27" t="str">
        <f aca="false">IF(P209&lt;&gt;"OK","",IF(G209-J209-SUMIFS(C$8:C209,A$8:A209,"&gt;"&amp;(A209-7),P$8:P209,"OK")&lt;=0,"",J209/(G209-J209-SUMIFS(C$8:C209,A$8:A209,"&gt;"&amp;(A209-7),P$8:P209,"OK"))))</f>
        <v/>
      </c>
      <c r="L209" s="28" t="str">
        <f aca="false">IF(OR(P209&lt;&gt;"OK",K209="",N('Example Rules'!$B$8)=0),"",IF(K209&lt;=-'Example Rules'!$B$8,"STOP","OK"))</f>
        <v/>
      </c>
      <c r="M209" s="26" t="str">
        <f aca="false">IF(P209&lt;&gt;"OK","",MAX(IF(COUNT(M$8:M208)=0,N('Example Rules'!$B$5),INDEX(M$8:M208,MATCH(9.99E+307,M$8:M208)))+N(C209),G209))</f>
        <v/>
      </c>
      <c r="N209" s="27" t="str">
        <f aca="false">IF(P209&lt;&gt;"OK","",IF(N(M209)&lt;=0,"",MAX(0,1-G209/M209)))</f>
        <v/>
      </c>
      <c r="O209" s="33" t="str">
        <f aca="false">IF(P209&lt;&gt;"OK","",IF(OR(N('Example Rules'!$B$11)=0,N(N209)&lt;'Example Rules'!$B$11),1,IF(OR('Example Rules'!$B$12="",N('Example Rules'!$B$12)&lt;0,N('Example Rules'!$B$12)&gt;1),1,'Example Rules'!$B$12)))</f>
        <v/>
      </c>
      <c r="P209" s="28" t="str">
        <f aca="false">IF(COUNTA(A209:E209)=0,"",IF(NOT(ISNUMBER(A209)),"Add a date",IF(NOT(ISNUMBER(B209)),"Add P/L (0 if flat)",IF(AND(C209&lt;&gt;"",NOT(ISNUMBER(C209))),"Deposit must be a number",IF(N('Example Rules'!$B$5)&lt;=0,"Set account size on Rules",IF(A209&lt;=MAX(A$8:A208),"Date must be after the rows above","OK"))))))</f>
        <v/>
      </c>
      <c r="Q209" s="28" t="str">
        <f aca="false">IF(P209&lt;&gt;"OK","",COUNTIF(P$8:P209,"OK"))</f>
        <v/>
      </c>
    </row>
    <row r="210" customFormat="false" ht="15" hidden="false" customHeight="false" outlineLevel="0" collapsed="false">
      <c r="A210" s="29"/>
      <c r="B210" s="32"/>
      <c r="C210" s="32"/>
      <c r="D210" s="15"/>
      <c r="E210" s="15"/>
      <c r="F210" s="26" t="str">
        <f aca="false">IF(P210&lt;&gt;"OK","",IF(COUNT(G$8:G209)=0,N('Example Rules'!$B$5),INDEX(G$8:G209,MATCH(9.99E+307,G$8:G209))))</f>
        <v/>
      </c>
      <c r="G210" s="26" t="str">
        <f aca="false">IF(P210&lt;&gt;"OK","",F210+B210+N(C210))</f>
        <v/>
      </c>
      <c r="H210" s="27" t="str">
        <f aca="false">IF(OR(P210&lt;&gt;"OK",N(F210)&lt;=0),"",B210/F210)</f>
        <v/>
      </c>
      <c r="I210" s="28" t="str">
        <f aca="false">IF(OR(H210="",N('Example Rules'!$B$7)=0),"",IF(H210&lt;=-'Example Rules'!$B$7,"STOP","OK"))</f>
        <v/>
      </c>
      <c r="J210" s="26" t="str">
        <f aca="false">IF(P210&lt;&gt;"OK","",SUMIFS(B$8:B210,A$8:A210,"&gt;"&amp;(A210-7),P$8:P210,"OK"))</f>
        <v/>
      </c>
      <c r="K210" s="27" t="str">
        <f aca="false">IF(P210&lt;&gt;"OK","",IF(G210-J210-SUMIFS(C$8:C210,A$8:A210,"&gt;"&amp;(A210-7),P$8:P210,"OK")&lt;=0,"",J210/(G210-J210-SUMIFS(C$8:C210,A$8:A210,"&gt;"&amp;(A210-7),P$8:P210,"OK"))))</f>
        <v/>
      </c>
      <c r="L210" s="28" t="str">
        <f aca="false">IF(OR(P210&lt;&gt;"OK",K210="",N('Example Rules'!$B$8)=0),"",IF(K210&lt;=-'Example Rules'!$B$8,"STOP","OK"))</f>
        <v/>
      </c>
      <c r="M210" s="26" t="str">
        <f aca="false">IF(P210&lt;&gt;"OK","",MAX(IF(COUNT(M$8:M209)=0,N('Example Rules'!$B$5),INDEX(M$8:M209,MATCH(9.99E+307,M$8:M209)))+N(C210),G210))</f>
        <v/>
      </c>
      <c r="N210" s="27" t="str">
        <f aca="false">IF(P210&lt;&gt;"OK","",IF(N(M210)&lt;=0,"",MAX(0,1-G210/M210)))</f>
        <v/>
      </c>
      <c r="O210" s="33" t="str">
        <f aca="false">IF(P210&lt;&gt;"OK","",IF(OR(N('Example Rules'!$B$11)=0,N(N210)&lt;'Example Rules'!$B$11),1,IF(OR('Example Rules'!$B$12="",N('Example Rules'!$B$12)&lt;0,N('Example Rules'!$B$12)&gt;1),1,'Example Rules'!$B$12)))</f>
        <v/>
      </c>
      <c r="P210" s="28" t="str">
        <f aca="false">IF(COUNTA(A210:E210)=0,"",IF(NOT(ISNUMBER(A210)),"Add a date",IF(NOT(ISNUMBER(B210)),"Add P/L (0 if flat)",IF(AND(C210&lt;&gt;"",NOT(ISNUMBER(C210))),"Deposit must be a number",IF(N('Example Rules'!$B$5)&lt;=0,"Set account size on Rules",IF(A210&lt;=MAX(A$8:A209),"Date must be after the rows above","OK"))))))</f>
        <v/>
      </c>
      <c r="Q210" s="28" t="str">
        <f aca="false">IF(P210&lt;&gt;"OK","",COUNTIF(P$8:P210,"OK"))</f>
        <v/>
      </c>
    </row>
    <row r="211" customFormat="false" ht="15" hidden="false" customHeight="false" outlineLevel="0" collapsed="false">
      <c r="A211" s="29"/>
      <c r="B211" s="32"/>
      <c r="C211" s="32"/>
      <c r="D211" s="15"/>
      <c r="E211" s="15"/>
      <c r="F211" s="26" t="str">
        <f aca="false">IF(P211&lt;&gt;"OK","",IF(COUNT(G$8:G210)=0,N('Example Rules'!$B$5),INDEX(G$8:G210,MATCH(9.99E+307,G$8:G210))))</f>
        <v/>
      </c>
      <c r="G211" s="26" t="str">
        <f aca="false">IF(P211&lt;&gt;"OK","",F211+B211+N(C211))</f>
        <v/>
      </c>
      <c r="H211" s="27" t="str">
        <f aca="false">IF(OR(P211&lt;&gt;"OK",N(F211)&lt;=0),"",B211/F211)</f>
        <v/>
      </c>
      <c r="I211" s="28" t="str">
        <f aca="false">IF(OR(H211="",N('Example Rules'!$B$7)=0),"",IF(H211&lt;=-'Example Rules'!$B$7,"STOP","OK"))</f>
        <v/>
      </c>
      <c r="J211" s="26" t="str">
        <f aca="false">IF(P211&lt;&gt;"OK","",SUMIFS(B$8:B211,A$8:A211,"&gt;"&amp;(A211-7),P$8:P211,"OK"))</f>
        <v/>
      </c>
      <c r="K211" s="27" t="str">
        <f aca="false">IF(P211&lt;&gt;"OK","",IF(G211-J211-SUMIFS(C$8:C211,A$8:A211,"&gt;"&amp;(A211-7),P$8:P211,"OK")&lt;=0,"",J211/(G211-J211-SUMIFS(C$8:C211,A$8:A211,"&gt;"&amp;(A211-7),P$8:P211,"OK"))))</f>
        <v/>
      </c>
      <c r="L211" s="28" t="str">
        <f aca="false">IF(OR(P211&lt;&gt;"OK",K211="",N('Example Rules'!$B$8)=0),"",IF(K211&lt;=-'Example Rules'!$B$8,"STOP","OK"))</f>
        <v/>
      </c>
      <c r="M211" s="26" t="str">
        <f aca="false">IF(P211&lt;&gt;"OK","",MAX(IF(COUNT(M$8:M210)=0,N('Example Rules'!$B$5),INDEX(M$8:M210,MATCH(9.99E+307,M$8:M210)))+N(C211),G211))</f>
        <v/>
      </c>
      <c r="N211" s="27" t="str">
        <f aca="false">IF(P211&lt;&gt;"OK","",IF(N(M211)&lt;=0,"",MAX(0,1-G211/M211)))</f>
        <v/>
      </c>
      <c r="O211" s="33" t="str">
        <f aca="false">IF(P211&lt;&gt;"OK","",IF(OR(N('Example Rules'!$B$11)=0,N(N211)&lt;'Example Rules'!$B$11),1,IF(OR('Example Rules'!$B$12="",N('Example Rules'!$B$12)&lt;0,N('Example Rules'!$B$12)&gt;1),1,'Example Rules'!$B$12)))</f>
        <v/>
      </c>
      <c r="P211" s="28" t="str">
        <f aca="false">IF(COUNTA(A211:E211)=0,"",IF(NOT(ISNUMBER(A211)),"Add a date",IF(NOT(ISNUMBER(B211)),"Add P/L (0 if flat)",IF(AND(C211&lt;&gt;"",NOT(ISNUMBER(C211))),"Deposit must be a number",IF(N('Example Rules'!$B$5)&lt;=0,"Set account size on Rules",IF(A211&lt;=MAX(A$8:A210),"Date must be after the rows above","OK"))))))</f>
        <v/>
      </c>
      <c r="Q211" s="28" t="str">
        <f aca="false">IF(P211&lt;&gt;"OK","",COUNTIF(P$8:P211,"OK"))</f>
        <v/>
      </c>
    </row>
    <row r="212" customFormat="false" ht="15" hidden="false" customHeight="false" outlineLevel="0" collapsed="false">
      <c r="A212" s="29"/>
      <c r="B212" s="32"/>
      <c r="C212" s="32"/>
      <c r="D212" s="15"/>
      <c r="E212" s="15"/>
      <c r="F212" s="26" t="str">
        <f aca="false">IF(P212&lt;&gt;"OK","",IF(COUNT(G$8:G211)=0,N('Example Rules'!$B$5),INDEX(G$8:G211,MATCH(9.99E+307,G$8:G211))))</f>
        <v/>
      </c>
      <c r="G212" s="26" t="str">
        <f aca="false">IF(P212&lt;&gt;"OK","",F212+B212+N(C212))</f>
        <v/>
      </c>
      <c r="H212" s="27" t="str">
        <f aca="false">IF(OR(P212&lt;&gt;"OK",N(F212)&lt;=0),"",B212/F212)</f>
        <v/>
      </c>
      <c r="I212" s="28" t="str">
        <f aca="false">IF(OR(H212="",N('Example Rules'!$B$7)=0),"",IF(H212&lt;=-'Example Rules'!$B$7,"STOP","OK"))</f>
        <v/>
      </c>
      <c r="J212" s="26" t="str">
        <f aca="false">IF(P212&lt;&gt;"OK","",SUMIFS(B$8:B212,A$8:A212,"&gt;"&amp;(A212-7),P$8:P212,"OK"))</f>
        <v/>
      </c>
      <c r="K212" s="27" t="str">
        <f aca="false">IF(P212&lt;&gt;"OK","",IF(G212-J212-SUMIFS(C$8:C212,A$8:A212,"&gt;"&amp;(A212-7),P$8:P212,"OK")&lt;=0,"",J212/(G212-J212-SUMIFS(C$8:C212,A$8:A212,"&gt;"&amp;(A212-7),P$8:P212,"OK"))))</f>
        <v/>
      </c>
      <c r="L212" s="28" t="str">
        <f aca="false">IF(OR(P212&lt;&gt;"OK",K212="",N('Example Rules'!$B$8)=0),"",IF(K212&lt;=-'Example Rules'!$B$8,"STOP","OK"))</f>
        <v/>
      </c>
      <c r="M212" s="26" t="str">
        <f aca="false">IF(P212&lt;&gt;"OK","",MAX(IF(COUNT(M$8:M211)=0,N('Example Rules'!$B$5),INDEX(M$8:M211,MATCH(9.99E+307,M$8:M211)))+N(C212),G212))</f>
        <v/>
      </c>
      <c r="N212" s="27" t="str">
        <f aca="false">IF(P212&lt;&gt;"OK","",IF(N(M212)&lt;=0,"",MAX(0,1-G212/M212)))</f>
        <v/>
      </c>
      <c r="O212" s="33" t="str">
        <f aca="false">IF(P212&lt;&gt;"OK","",IF(OR(N('Example Rules'!$B$11)=0,N(N212)&lt;'Example Rules'!$B$11),1,IF(OR('Example Rules'!$B$12="",N('Example Rules'!$B$12)&lt;0,N('Example Rules'!$B$12)&gt;1),1,'Example Rules'!$B$12)))</f>
        <v/>
      </c>
      <c r="P212" s="28" t="str">
        <f aca="false">IF(COUNTA(A212:E212)=0,"",IF(NOT(ISNUMBER(A212)),"Add a date",IF(NOT(ISNUMBER(B212)),"Add P/L (0 if flat)",IF(AND(C212&lt;&gt;"",NOT(ISNUMBER(C212))),"Deposit must be a number",IF(N('Example Rules'!$B$5)&lt;=0,"Set account size on Rules",IF(A212&lt;=MAX(A$8:A211),"Date must be after the rows above","OK"))))))</f>
        <v/>
      </c>
      <c r="Q212" s="28" t="str">
        <f aca="false">IF(P212&lt;&gt;"OK","",COUNTIF(P$8:P212,"OK"))</f>
        <v/>
      </c>
    </row>
    <row r="213" customFormat="false" ht="15" hidden="false" customHeight="false" outlineLevel="0" collapsed="false">
      <c r="A213" s="29"/>
      <c r="B213" s="32"/>
      <c r="C213" s="32"/>
      <c r="D213" s="15"/>
      <c r="E213" s="15"/>
      <c r="F213" s="26" t="str">
        <f aca="false">IF(P213&lt;&gt;"OK","",IF(COUNT(G$8:G212)=0,N('Example Rules'!$B$5),INDEX(G$8:G212,MATCH(9.99E+307,G$8:G212))))</f>
        <v/>
      </c>
      <c r="G213" s="26" t="str">
        <f aca="false">IF(P213&lt;&gt;"OK","",F213+B213+N(C213))</f>
        <v/>
      </c>
      <c r="H213" s="27" t="str">
        <f aca="false">IF(OR(P213&lt;&gt;"OK",N(F213)&lt;=0),"",B213/F213)</f>
        <v/>
      </c>
      <c r="I213" s="28" t="str">
        <f aca="false">IF(OR(H213="",N('Example Rules'!$B$7)=0),"",IF(H213&lt;=-'Example Rules'!$B$7,"STOP","OK"))</f>
        <v/>
      </c>
      <c r="J213" s="26" t="str">
        <f aca="false">IF(P213&lt;&gt;"OK","",SUMIFS(B$8:B213,A$8:A213,"&gt;"&amp;(A213-7),P$8:P213,"OK"))</f>
        <v/>
      </c>
      <c r="K213" s="27" t="str">
        <f aca="false">IF(P213&lt;&gt;"OK","",IF(G213-J213-SUMIFS(C$8:C213,A$8:A213,"&gt;"&amp;(A213-7),P$8:P213,"OK")&lt;=0,"",J213/(G213-J213-SUMIFS(C$8:C213,A$8:A213,"&gt;"&amp;(A213-7),P$8:P213,"OK"))))</f>
        <v/>
      </c>
      <c r="L213" s="28" t="str">
        <f aca="false">IF(OR(P213&lt;&gt;"OK",K213="",N('Example Rules'!$B$8)=0),"",IF(K213&lt;=-'Example Rules'!$B$8,"STOP","OK"))</f>
        <v/>
      </c>
      <c r="M213" s="26" t="str">
        <f aca="false">IF(P213&lt;&gt;"OK","",MAX(IF(COUNT(M$8:M212)=0,N('Example Rules'!$B$5),INDEX(M$8:M212,MATCH(9.99E+307,M$8:M212)))+N(C213),G213))</f>
        <v/>
      </c>
      <c r="N213" s="27" t="str">
        <f aca="false">IF(P213&lt;&gt;"OK","",IF(N(M213)&lt;=0,"",MAX(0,1-G213/M213)))</f>
        <v/>
      </c>
      <c r="O213" s="33" t="str">
        <f aca="false">IF(P213&lt;&gt;"OK","",IF(OR(N('Example Rules'!$B$11)=0,N(N213)&lt;'Example Rules'!$B$11),1,IF(OR('Example Rules'!$B$12="",N('Example Rules'!$B$12)&lt;0,N('Example Rules'!$B$12)&gt;1),1,'Example Rules'!$B$12)))</f>
        <v/>
      </c>
      <c r="P213" s="28" t="str">
        <f aca="false">IF(COUNTA(A213:E213)=0,"",IF(NOT(ISNUMBER(A213)),"Add a date",IF(NOT(ISNUMBER(B213)),"Add P/L (0 if flat)",IF(AND(C213&lt;&gt;"",NOT(ISNUMBER(C213))),"Deposit must be a number",IF(N('Example Rules'!$B$5)&lt;=0,"Set account size on Rules",IF(A213&lt;=MAX(A$8:A212),"Date must be after the rows above","OK"))))))</f>
        <v/>
      </c>
      <c r="Q213" s="28" t="str">
        <f aca="false">IF(P213&lt;&gt;"OK","",COUNTIF(P$8:P213,"OK"))</f>
        <v/>
      </c>
    </row>
    <row r="214" customFormat="false" ht="15" hidden="false" customHeight="false" outlineLevel="0" collapsed="false">
      <c r="A214" s="29"/>
      <c r="B214" s="32"/>
      <c r="C214" s="32"/>
      <c r="D214" s="15"/>
      <c r="E214" s="15"/>
      <c r="F214" s="26" t="str">
        <f aca="false">IF(P214&lt;&gt;"OK","",IF(COUNT(G$8:G213)=0,N('Example Rules'!$B$5),INDEX(G$8:G213,MATCH(9.99E+307,G$8:G213))))</f>
        <v/>
      </c>
      <c r="G214" s="26" t="str">
        <f aca="false">IF(P214&lt;&gt;"OK","",F214+B214+N(C214))</f>
        <v/>
      </c>
      <c r="H214" s="27" t="str">
        <f aca="false">IF(OR(P214&lt;&gt;"OK",N(F214)&lt;=0),"",B214/F214)</f>
        <v/>
      </c>
      <c r="I214" s="28" t="str">
        <f aca="false">IF(OR(H214="",N('Example Rules'!$B$7)=0),"",IF(H214&lt;=-'Example Rules'!$B$7,"STOP","OK"))</f>
        <v/>
      </c>
      <c r="J214" s="26" t="str">
        <f aca="false">IF(P214&lt;&gt;"OK","",SUMIFS(B$8:B214,A$8:A214,"&gt;"&amp;(A214-7),P$8:P214,"OK"))</f>
        <v/>
      </c>
      <c r="K214" s="27" t="str">
        <f aca="false">IF(P214&lt;&gt;"OK","",IF(G214-J214-SUMIFS(C$8:C214,A$8:A214,"&gt;"&amp;(A214-7),P$8:P214,"OK")&lt;=0,"",J214/(G214-J214-SUMIFS(C$8:C214,A$8:A214,"&gt;"&amp;(A214-7),P$8:P214,"OK"))))</f>
        <v/>
      </c>
      <c r="L214" s="28" t="str">
        <f aca="false">IF(OR(P214&lt;&gt;"OK",K214="",N('Example Rules'!$B$8)=0),"",IF(K214&lt;=-'Example Rules'!$B$8,"STOP","OK"))</f>
        <v/>
      </c>
      <c r="M214" s="26" t="str">
        <f aca="false">IF(P214&lt;&gt;"OK","",MAX(IF(COUNT(M$8:M213)=0,N('Example Rules'!$B$5),INDEX(M$8:M213,MATCH(9.99E+307,M$8:M213)))+N(C214),G214))</f>
        <v/>
      </c>
      <c r="N214" s="27" t="str">
        <f aca="false">IF(P214&lt;&gt;"OK","",IF(N(M214)&lt;=0,"",MAX(0,1-G214/M214)))</f>
        <v/>
      </c>
      <c r="O214" s="33" t="str">
        <f aca="false">IF(P214&lt;&gt;"OK","",IF(OR(N('Example Rules'!$B$11)=0,N(N214)&lt;'Example Rules'!$B$11),1,IF(OR('Example Rules'!$B$12="",N('Example Rules'!$B$12)&lt;0,N('Example Rules'!$B$12)&gt;1),1,'Example Rules'!$B$12)))</f>
        <v/>
      </c>
      <c r="P214" s="28" t="str">
        <f aca="false">IF(COUNTA(A214:E214)=0,"",IF(NOT(ISNUMBER(A214)),"Add a date",IF(NOT(ISNUMBER(B214)),"Add P/L (0 if flat)",IF(AND(C214&lt;&gt;"",NOT(ISNUMBER(C214))),"Deposit must be a number",IF(N('Example Rules'!$B$5)&lt;=0,"Set account size on Rules",IF(A214&lt;=MAX(A$8:A213),"Date must be after the rows above","OK"))))))</f>
        <v/>
      </c>
      <c r="Q214" s="28" t="str">
        <f aca="false">IF(P214&lt;&gt;"OK","",COUNTIF(P$8:P214,"OK"))</f>
        <v/>
      </c>
    </row>
    <row r="215" customFormat="false" ht="15" hidden="false" customHeight="false" outlineLevel="0" collapsed="false">
      <c r="A215" s="29"/>
      <c r="B215" s="32"/>
      <c r="C215" s="32"/>
      <c r="D215" s="15"/>
      <c r="E215" s="15"/>
      <c r="F215" s="26" t="str">
        <f aca="false">IF(P215&lt;&gt;"OK","",IF(COUNT(G$8:G214)=0,N('Example Rules'!$B$5),INDEX(G$8:G214,MATCH(9.99E+307,G$8:G214))))</f>
        <v/>
      </c>
      <c r="G215" s="26" t="str">
        <f aca="false">IF(P215&lt;&gt;"OK","",F215+B215+N(C215))</f>
        <v/>
      </c>
      <c r="H215" s="27" t="str">
        <f aca="false">IF(OR(P215&lt;&gt;"OK",N(F215)&lt;=0),"",B215/F215)</f>
        <v/>
      </c>
      <c r="I215" s="28" t="str">
        <f aca="false">IF(OR(H215="",N('Example Rules'!$B$7)=0),"",IF(H215&lt;=-'Example Rules'!$B$7,"STOP","OK"))</f>
        <v/>
      </c>
      <c r="J215" s="26" t="str">
        <f aca="false">IF(P215&lt;&gt;"OK","",SUMIFS(B$8:B215,A$8:A215,"&gt;"&amp;(A215-7),P$8:P215,"OK"))</f>
        <v/>
      </c>
      <c r="K215" s="27" t="str">
        <f aca="false">IF(P215&lt;&gt;"OK","",IF(G215-J215-SUMIFS(C$8:C215,A$8:A215,"&gt;"&amp;(A215-7),P$8:P215,"OK")&lt;=0,"",J215/(G215-J215-SUMIFS(C$8:C215,A$8:A215,"&gt;"&amp;(A215-7),P$8:P215,"OK"))))</f>
        <v/>
      </c>
      <c r="L215" s="28" t="str">
        <f aca="false">IF(OR(P215&lt;&gt;"OK",K215="",N('Example Rules'!$B$8)=0),"",IF(K215&lt;=-'Example Rules'!$B$8,"STOP","OK"))</f>
        <v/>
      </c>
      <c r="M215" s="26" t="str">
        <f aca="false">IF(P215&lt;&gt;"OK","",MAX(IF(COUNT(M$8:M214)=0,N('Example Rules'!$B$5),INDEX(M$8:M214,MATCH(9.99E+307,M$8:M214)))+N(C215),G215))</f>
        <v/>
      </c>
      <c r="N215" s="27" t="str">
        <f aca="false">IF(P215&lt;&gt;"OK","",IF(N(M215)&lt;=0,"",MAX(0,1-G215/M215)))</f>
        <v/>
      </c>
      <c r="O215" s="33" t="str">
        <f aca="false">IF(P215&lt;&gt;"OK","",IF(OR(N('Example Rules'!$B$11)=0,N(N215)&lt;'Example Rules'!$B$11),1,IF(OR('Example Rules'!$B$12="",N('Example Rules'!$B$12)&lt;0,N('Example Rules'!$B$12)&gt;1),1,'Example Rules'!$B$12)))</f>
        <v/>
      </c>
      <c r="P215" s="28" t="str">
        <f aca="false">IF(COUNTA(A215:E215)=0,"",IF(NOT(ISNUMBER(A215)),"Add a date",IF(NOT(ISNUMBER(B215)),"Add P/L (0 if flat)",IF(AND(C215&lt;&gt;"",NOT(ISNUMBER(C215))),"Deposit must be a number",IF(N('Example Rules'!$B$5)&lt;=0,"Set account size on Rules",IF(A215&lt;=MAX(A$8:A214),"Date must be after the rows above","OK"))))))</f>
        <v/>
      </c>
      <c r="Q215" s="28" t="str">
        <f aca="false">IF(P215&lt;&gt;"OK","",COUNTIF(P$8:P215,"OK"))</f>
        <v/>
      </c>
    </row>
    <row r="216" customFormat="false" ht="15" hidden="false" customHeight="false" outlineLevel="0" collapsed="false">
      <c r="A216" s="29"/>
      <c r="B216" s="32"/>
      <c r="C216" s="32"/>
      <c r="D216" s="15"/>
      <c r="E216" s="15"/>
      <c r="F216" s="26" t="str">
        <f aca="false">IF(P216&lt;&gt;"OK","",IF(COUNT(G$8:G215)=0,N('Example Rules'!$B$5),INDEX(G$8:G215,MATCH(9.99E+307,G$8:G215))))</f>
        <v/>
      </c>
      <c r="G216" s="26" t="str">
        <f aca="false">IF(P216&lt;&gt;"OK","",F216+B216+N(C216))</f>
        <v/>
      </c>
      <c r="H216" s="27" t="str">
        <f aca="false">IF(OR(P216&lt;&gt;"OK",N(F216)&lt;=0),"",B216/F216)</f>
        <v/>
      </c>
      <c r="I216" s="28" t="str">
        <f aca="false">IF(OR(H216="",N('Example Rules'!$B$7)=0),"",IF(H216&lt;=-'Example Rules'!$B$7,"STOP","OK"))</f>
        <v/>
      </c>
      <c r="J216" s="26" t="str">
        <f aca="false">IF(P216&lt;&gt;"OK","",SUMIFS(B$8:B216,A$8:A216,"&gt;"&amp;(A216-7),P$8:P216,"OK"))</f>
        <v/>
      </c>
      <c r="K216" s="27" t="str">
        <f aca="false">IF(P216&lt;&gt;"OK","",IF(G216-J216-SUMIFS(C$8:C216,A$8:A216,"&gt;"&amp;(A216-7),P$8:P216,"OK")&lt;=0,"",J216/(G216-J216-SUMIFS(C$8:C216,A$8:A216,"&gt;"&amp;(A216-7),P$8:P216,"OK"))))</f>
        <v/>
      </c>
      <c r="L216" s="28" t="str">
        <f aca="false">IF(OR(P216&lt;&gt;"OK",K216="",N('Example Rules'!$B$8)=0),"",IF(K216&lt;=-'Example Rules'!$B$8,"STOP","OK"))</f>
        <v/>
      </c>
      <c r="M216" s="26" t="str">
        <f aca="false">IF(P216&lt;&gt;"OK","",MAX(IF(COUNT(M$8:M215)=0,N('Example Rules'!$B$5),INDEX(M$8:M215,MATCH(9.99E+307,M$8:M215)))+N(C216),G216))</f>
        <v/>
      </c>
      <c r="N216" s="27" t="str">
        <f aca="false">IF(P216&lt;&gt;"OK","",IF(N(M216)&lt;=0,"",MAX(0,1-G216/M216)))</f>
        <v/>
      </c>
      <c r="O216" s="33" t="str">
        <f aca="false">IF(P216&lt;&gt;"OK","",IF(OR(N('Example Rules'!$B$11)=0,N(N216)&lt;'Example Rules'!$B$11),1,IF(OR('Example Rules'!$B$12="",N('Example Rules'!$B$12)&lt;0,N('Example Rules'!$B$12)&gt;1),1,'Example Rules'!$B$12)))</f>
        <v/>
      </c>
      <c r="P216" s="28" t="str">
        <f aca="false">IF(COUNTA(A216:E216)=0,"",IF(NOT(ISNUMBER(A216)),"Add a date",IF(NOT(ISNUMBER(B216)),"Add P/L (0 if flat)",IF(AND(C216&lt;&gt;"",NOT(ISNUMBER(C216))),"Deposit must be a number",IF(N('Example Rules'!$B$5)&lt;=0,"Set account size on Rules",IF(A216&lt;=MAX(A$8:A215),"Date must be after the rows above","OK"))))))</f>
        <v/>
      </c>
      <c r="Q216" s="28" t="str">
        <f aca="false">IF(P216&lt;&gt;"OK","",COUNTIF(P$8:P216,"OK"))</f>
        <v/>
      </c>
    </row>
    <row r="217" customFormat="false" ht="15" hidden="false" customHeight="false" outlineLevel="0" collapsed="false">
      <c r="A217" s="29"/>
      <c r="B217" s="32"/>
      <c r="C217" s="32"/>
      <c r="D217" s="15"/>
      <c r="E217" s="15"/>
      <c r="F217" s="26" t="str">
        <f aca="false">IF(P217&lt;&gt;"OK","",IF(COUNT(G$8:G216)=0,N('Example Rules'!$B$5),INDEX(G$8:G216,MATCH(9.99E+307,G$8:G216))))</f>
        <v/>
      </c>
      <c r="G217" s="26" t="str">
        <f aca="false">IF(P217&lt;&gt;"OK","",F217+B217+N(C217))</f>
        <v/>
      </c>
      <c r="H217" s="27" t="str">
        <f aca="false">IF(OR(P217&lt;&gt;"OK",N(F217)&lt;=0),"",B217/F217)</f>
        <v/>
      </c>
      <c r="I217" s="28" t="str">
        <f aca="false">IF(OR(H217="",N('Example Rules'!$B$7)=0),"",IF(H217&lt;=-'Example Rules'!$B$7,"STOP","OK"))</f>
        <v/>
      </c>
      <c r="J217" s="26" t="str">
        <f aca="false">IF(P217&lt;&gt;"OK","",SUMIFS(B$8:B217,A$8:A217,"&gt;"&amp;(A217-7),P$8:P217,"OK"))</f>
        <v/>
      </c>
      <c r="K217" s="27" t="str">
        <f aca="false">IF(P217&lt;&gt;"OK","",IF(G217-J217-SUMIFS(C$8:C217,A$8:A217,"&gt;"&amp;(A217-7),P$8:P217,"OK")&lt;=0,"",J217/(G217-J217-SUMIFS(C$8:C217,A$8:A217,"&gt;"&amp;(A217-7),P$8:P217,"OK"))))</f>
        <v/>
      </c>
      <c r="L217" s="28" t="str">
        <f aca="false">IF(OR(P217&lt;&gt;"OK",K217="",N('Example Rules'!$B$8)=0),"",IF(K217&lt;=-'Example Rules'!$B$8,"STOP","OK"))</f>
        <v/>
      </c>
      <c r="M217" s="26" t="str">
        <f aca="false">IF(P217&lt;&gt;"OK","",MAX(IF(COUNT(M$8:M216)=0,N('Example Rules'!$B$5),INDEX(M$8:M216,MATCH(9.99E+307,M$8:M216)))+N(C217),G217))</f>
        <v/>
      </c>
      <c r="N217" s="27" t="str">
        <f aca="false">IF(P217&lt;&gt;"OK","",IF(N(M217)&lt;=0,"",MAX(0,1-G217/M217)))</f>
        <v/>
      </c>
      <c r="O217" s="33" t="str">
        <f aca="false">IF(P217&lt;&gt;"OK","",IF(OR(N('Example Rules'!$B$11)=0,N(N217)&lt;'Example Rules'!$B$11),1,IF(OR('Example Rules'!$B$12="",N('Example Rules'!$B$12)&lt;0,N('Example Rules'!$B$12)&gt;1),1,'Example Rules'!$B$12)))</f>
        <v/>
      </c>
      <c r="P217" s="28" t="str">
        <f aca="false">IF(COUNTA(A217:E217)=0,"",IF(NOT(ISNUMBER(A217)),"Add a date",IF(NOT(ISNUMBER(B217)),"Add P/L (0 if flat)",IF(AND(C217&lt;&gt;"",NOT(ISNUMBER(C217))),"Deposit must be a number",IF(N('Example Rules'!$B$5)&lt;=0,"Set account size on Rules",IF(A217&lt;=MAX(A$8:A216),"Date must be after the rows above","OK"))))))</f>
        <v/>
      </c>
      <c r="Q217" s="28" t="str">
        <f aca="false">IF(P217&lt;&gt;"OK","",COUNTIF(P$8:P217,"OK"))</f>
        <v/>
      </c>
    </row>
    <row r="218" customFormat="false" ht="15" hidden="false" customHeight="false" outlineLevel="0" collapsed="false">
      <c r="A218" s="29"/>
      <c r="B218" s="32"/>
      <c r="C218" s="32"/>
      <c r="D218" s="15"/>
      <c r="E218" s="15"/>
      <c r="F218" s="26" t="str">
        <f aca="false">IF(P218&lt;&gt;"OK","",IF(COUNT(G$8:G217)=0,N('Example Rules'!$B$5),INDEX(G$8:G217,MATCH(9.99E+307,G$8:G217))))</f>
        <v/>
      </c>
      <c r="G218" s="26" t="str">
        <f aca="false">IF(P218&lt;&gt;"OK","",F218+B218+N(C218))</f>
        <v/>
      </c>
      <c r="H218" s="27" t="str">
        <f aca="false">IF(OR(P218&lt;&gt;"OK",N(F218)&lt;=0),"",B218/F218)</f>
        <v/>
      </c>
      <c r="I218" s="28" t="str">
        <f aca="false">IF(OR(H218="",N('Example Rules'!$B$7)=0),"",IF(H218&lt;=-'Example Rules'!$B$7,"STOP","OK"))</f>
        <v/>
      </c>
      <c r="J218" s="26" t="str">
        <f aca="false">IF(P218&lt;&gt;"OK","",SUMIFS(B$8:B218,A$8:A218,"&gt;"&amp;(A218-7),P$8:P218,"OK"))</f>
        <v/>
      </c>
      <c r="K218" s="27" t="str">
        <f aca="false">IF(P218&lt;&gt;"OK","",IF(G218-J218-SUMIFS(C$8:C218,A$8:A218,"&gt;"&amp;(A218-7),P$8:P218,"OK")&lt;=0,"",J218/(G218-J218-SUMIFS(C$8:C218,A$8:A218,"&gt;"&amp;(A218-7),P$8:P218,"OK"))))</f>
        <v/>
      </c>
      <c r="L218" s="28" t="str">
        <f aca="false">IF(OR(P218&lt;&gt;"OK",K218="",N('Example Rules'!$B$8)=0),"",IF(K218&lt;=-'Example Rules'!$B$8,"STOP","OK"))</f>
        <v/>
      </c>
      <c r="M218" s="26" t="str">
        <f aca="false">IF(P218&lt;&gt;"OK","",MAX(IF(COUNT(M$8:M217)=0,N('Example Rules'!$B$5),INDEX(M$8:M217,MATCH(9.99E+307,M$8:M217)))+N(C218),G218))</f>
        <v/>
      </c>
      <c r="N218" s="27" t="str">
        <f aca="false">IF(P218&lt;&gt;"OK","",IF(N(M218)&lt;=0,"",MAX(0,1-G218/M218)))</f>
        <v/>
      </c>
      <c r="O218" s="33" t="str">
        <f aca="false">IF(P218&lt;&gt;"OK","",IF(OR(N('Example Rules'!$B$11)=0,N(N218)&lt;'Example Rules'!$B$11),1,IF(OR('Example Rules'!$B$12="",N('Example Rules'!$B$12)&lt;0,N('Example Rules'!$B$12)&gt;1),1,'Example Rules'!$B$12)))</f>
        <v/>
      </c>
      <c r="P218" s="28" t="str">
        <f aca="false">IF(COUNTA(A218:E218)=0,"",IF(NOT(ISNUMBER(A218)),"Add a date",IF(NOT(ISNUMBER(B218)),"Add P/L (0 if flat)",IF(AND(C218&lt;&gt;"",NOT(ISNUMBER(C218))),"Deposit must be a number",IF(N('Example Rules'!$B$5)&lt;=0,"Set account size on Rules",IF(A218&lt;=MAX(A$8:A217),"Date must be after the rows above","OK"))))))</f>
        <v/>
      </c>
      <c r="Q218" s="28" t="str">
        <f aca="false">IF(P218&lt;&gt;"OK","",COUNTIF(P$8:P218,"OK"))</f>
        <v/>
      </c>
    </row>
    <row r="219" customFormat="false" ht="15" hidden="false" customHeight="false" outlineLevel="0" collapsed="false">
      <c r="A219" s="29"/>
      <c r="B219" s="32"/>
      <c r="C219" s="32"/>
      <c r="D219" s="15"/>
      <c r="E219" s="15"/>
      <c r="F219" s="26" t="str">
        <f aca="false">IF(P219&lt;&gt;"OK","",IF(COUNT(G$8:G218)=0,N('Example Rules'!$B$5),INDEX(G$8:G218,MATCH(9.99E+307,G$8:G218))))</f>
        <v/>
      </c>
      <c r="G219" s="26" t="str">
        <f aca="false">IF(P219&lt;&gt;"OK","",F219+B219+N(C219))</f>
        <v/>
      </c>
      <c r="H219" s="27" t="str">
        <f aca="false">IF(OR(P219&lt;&gt;"OK",N(F219)&lt;=0),"",B219/F219)</f>
        <v/>
      </c>
      <c r="I219" s="28" t="str">
        <f aca="false">IF(OR(H219="",N('Example Rules'!$B$7)=0),"",IF(H219&lt;=-'Example Rules'!$B$7,"STOP","OK"))</f>
        <v/>
      </c>
      <c r="J219" s="26" t="str">
        <f aca="false">IF(P219&lt;&gt;"OK","",SUMIFS(B$8:B219,A$8:A219,"&gt;"&amp;(A219-7),P$8:P219,"OK"))</f>
        <v/>
      </c>
      <c r="K219" s="27" t="str">
        <f aca="false">IF(P219&lt;&gt;"OK","",IF(G219-J219-SUMIFS(C$8:C219,A$8:A219,"&gt;"&amp;(A219-7),P$8:P219,"OK")&lt;=0,"",J219/(G219-J219-SUMIFS(C$8:C219,A$8:A219,"&gt;"&amp;(A219-7),P$8:P219,"OK"))))</f>
        <v/>
      </c>
      <c r="L219" s="28" t="str">
        <f aca="false">IF(OR(P219&lt;&gt;"OK",K219="",N('Example Rules'!$B$8)=0),"",IF(K219&lt;=-'Example Rules'!$B$8,"STOP","OK"))</f>
        <v/>
      </c>
      <c r="M219" s="26" t="str">
        <f aca="false">IF(P219&lt;&gt;"OK","",MAX(IF(COUNT(M$8:M218)=0,N('Example Rules'!$B$5),INDEX(M$8:M218,MATCH(9.99E+307,M$8:M218)))+N(C219),G219))</f>
        <v/>
      </c>
      <c r="N219" s="27" t="str">
        <f aca="false">IF(P219&lt;&gt;"OK","",IF(N(M219)&lt;=0,"",MAX(0,1-G219/M219)))</f>
        <v/>
      </c>
      <c r="O219" s="33" t="str">
        <f aca="false">IF(P219&lt;&gt;"OK","",IF(OR(N('Example Rules'!$B$11)=0,N(N219)&lt;'Example Rules'!$B$11),1,IF(OR('Example Rules'!$B$12="",N('Example Rules'!$B$12)&lt;0,N('Example Rules'!$B$12)&gt;1),1,'Example Rules'!$B$12)))</f>
        <v/>
      </c>
      <c r="P219" s="28" t="str">
        <f aca="false">IF(COUNTA(A219:E219)=0,"",IF(NOT(ISNUMBER(A219)),"Add a date",IF(NOT(ISNUMBER(B219)),"Add P/L (0 if flat)",IF(AND(C219&lt;&gt;"",NOT(ISNUMBER(C219))),"Deposit must be a number",IF(N('Example Rules'!$B$5)&lt;=0,"Set account size on Rules",IF(A219&lt;=MAX(A$8:A218),"Date must be after the rows above","OK"))))))</f>
        <v/>
      </c>
      <c r="Q219" s="28" t="str">
        <f aca="false">IF(P219&lt;&gt;"OK","",COUNTIF(P$8:P219,"OK"))</f>
        <v/>
      </c>
    </row>
    <row r="220" customFormat="false" ht="15" hidden="false" customHeight="false" outlineLevel="0" collapsed="false">
      <c r="A220" s="29"/>
      <c r="B220" s="32"/>
      <c r="C220" s="32"/>
      <c r="D220" s="15"/>
      <c r="E220" s="15"/>
      <c r="F220" s="26" t="str">
        <f aca="false">IF(P220&lt;&gt;"OK","",IF(COUNT(G$8:G219)=0,N('Example Rules'!$B$5),INDEX(G$8:G219,MATCH(9.99E+307,G$8:G219))))</f>
        <v/>
      </c>
      <c r="G220" s="26" t="str">
        <f aca="false">IF(P220&lt;&gt;"OK","",F220+B220+N(C220))</f>
        <v/>
      </c>
      <c r="H220" s="27" t="str">
        <f aca="false">IF(OR(P220&lt;&gt;"OK",N(F220)&lt;=0),"",B220/F220)</f>
        <v/>
      </c>
      <c r="I220" s="28" t="str">
        <f aca="false">IF(OR(H220="",N('Example Rules'!$B$7)=0),"",IF(H220&lt;=-'Example Rules'!$B$7,"STOP","OK"))</f>
        <v/>
      </c>
      <c r="J220" s="26" t="str">
        <f aca="false">IF(P220&lt;&gt;"OK","",SUMIFS(B$8:B220,A$8:A220,"&gt;"&amp;(A220-7),P$8:P220,"OK"))</f>
        <v/>
      </c>
      <c r="K220" s="27" t="str">
        <f aca="false">IF(P220&lt;&gt;"OK","",IF(G220-J220-SUMIFS(C$8:C220,A$8:A220,"&gt;"&amp;(A220-7),P$8:P220,"OK")&lt;=0,"",J220/(G220-J220-SUMIFS(C$8:C220,A$8:A220,"&gt;"&amp;(A220-7),P$8:P220,"OK"))))</f>
        <v/>
      </c>
      <c r="L220" s="28" t="str">
        <f aca="false">IF(OR(P220&lt;&gt;"OK",K220="",N('Example Rules'!$B$8)=0),"",IF(K220&lt;=-'Example Rules'!$B$8,"STOP","OK"))</f>
        <v/>
      </c>
      <c r="M220" s="26" t="str">
        <f aca="false">IF(P220&lt;&gt;"OK","",MAX(IF(COUNT(M$8:M219)=0,N('Example Rules'!$B$5),INDEX(M$8:M219,MATCH(9.99E+307,M$8:M219)))+N(C220),G220))</f>
        <v/>
      </c>
      <c r="N220" s="27" t="str">
        <f aca="false">IF(P220&lt;&gt;"OK","",IF(N(M220)&lt;=0,"",MAX(0,1-G220/M220)))</f>
        <v/>
      </c>
      <c r="O220" s="33" t="str">
        <f aca="false">IF(P220&lt;&gt;"OK","",IF(OR(N('Example Rules'!$B$11)=0,N(N220)&lt;'Example Rules'!$B$11),1,IF(OR('Example Rules'!$B$12="",N('Example Rules'!$B$12)&lt;0,N('Example Rules'!$B$12)&gt;1),1,'Example Rules'!$B$12)))</f>
        <v/>
      </c>
      <c r="P220" s="28" t="str">
        <f aca="false">IF(COUNTA(A220:E220)=0,"",IF(NOT(ISNUMBER(A220)),"Add a date",IF(NOT(ISNUMBER(B220)),"Add P/L (0 if flat)",IF(AND(C220&lt;&gt;"",NOT(ISNUMBER(C220))),"Deposit must be a number",IF(N('Example Rules'!$B$5)&lt;=0,"Set account size on Rules",IF(A220&lt;=MAX(A$8:A219),"Date must be after the rows above","OK"))))))</f>
        <v/>
      </c>
      <c r="Q220" s="28" t="str">
        <f aca="false">IF(P220&lt;&gt;"OK","",COUNTIF(P$8:P220,"OK"))</f>
        <v/>
      </c>
    </row>
    <row r="221" customFormat="false" ht="15" hidden="false" customHeight="false" outlineLevel="0" collapsed="false">
      <c r="A221" s="29"/>
      <c r="B221" s="32"/>
      <c r="C221" s="32"/>
      <c r="D221" s="15"/>
      <c r="E221" s="15"/>
      <c r="F221" s="26" t="str">
        <f aca="false">IF(P221&lt;&gt;"OK","",IF(COUNT(G$8:G220)=0,N('Example Rules'!$B$5),INDEX(G$8:G220,MATCH(9.99E+307,G$8:G220))))</f>
        <v/>
      </c>
      <c r="G221" s="26" t="str">
        <f aca="false">IF(P221&lt;&gt;"OK","",F221+B221+N(C221))</f>
        <v/>
      </c>
      <c r="H221" s="27" t="str">
        <f aca="false">IF(OR(P221&lt;&gt;"OK",N(F221)&lt;=0),"",B221/F221)</f>
        <v/>
      </c>
      <c r="I221" s="28" t="str">
        <f aca="false">IF(OR(H221="",N('Example Rules'!$B$7)=0),"",IF(H221&lt;=-'Example Rules'!$B$7,"STOP","OK"))</f>
        <v/>
      </c>
      <c r="J221" s="26" t="str">
        <f aca="false">IF(P221&lt;&gt;"OK","",SUMIFS(B$8:B221,A$8:A221,"&gt;"&amp;(A221-7),P$8:P221,"OK"))</f>
        <v/>
      </c>
      <c r="K221" s="27" t="str">
        <f aca="false">IF(P221&lt;&gt;"OK","",IF(G221-J221-SUMIFS(C$8:C221,A$8:A221,"&gt;"&amp;(A221-7),P$8:P221,"OK")&lt;=0,"",J221/(G221-J221-SUMIFS(C$8:C221,A$8:A221,"&gt;"&amp;(A221-7),P$8:P221,"OK"))))</f>
        <v/>
      </c>
      <c r="L221" s="28" t="str">
        <f aca="false">IF(OR(P221&lt;&gt;"OK",K221="",N('Example Rules'!$B$8)=0),"",IF(K221&lt;=-'Example Rules'!$B$8,"STOP","OK"))</f>
        <v/>
      </c>
      <c r="M221" s="26" t="str">
        <f aca="false">IF(P221&lt;&gt;"OK","",MAX(IF(COUNT(M$8:M220)=0,N('Example Rules'!$B$5),INDEX(M$8:M220,MATCH(9.99E+307,M$8:M220)))+N(C221),G221))</f>
        <v/>
      </c>
      <c r="N221" s="27" t="str">
        <f aca="false">IF(P221&lt;&gt;"OK","",IF(N(M221)&lt;=0,"",MAX(0,1-G221/M221)))</f>
        <v/>
      </c>
      <c r="O221" s="33" t="str">
        <f aca="false">IF(P221&lt;&gt;"OK","",IF(OR(N('Example Rules'!$B$11)=0,N(N221)&lt;'Example Rules'!$B$11),1,IF(OR('Example Rules'!$B$12="",N('Example Rules'!$B$12)&lt;0,N('Example Rules'!$B$12)&gt;1),1,'Example Rules'!$B$12)))</f>
        <v/>
      </c>
      <c r="P221" s="28" t="str">
        <f aca="false">IF(COUNTA(A221:E221)=0,"",IF(NOT(ISNUMBER(A221)),"Add a date",IF(NOT(ISNUMBER(B221)),"Add P/L (0 if flat)",IF(AND(C221&lt;&gt;"",NOT(ISNUMBER(C221))),"Deposit must be a number",IF(N('Example Rules'!$B$5)&lt;=0,"Set account size on Rules",IF(A221&lt;=MAX(A$8:A220),"Date must be after the rows above","OK"))))))</f>
        <v/>
      </c>
      <c r="Q221" s="28" t="str">
        <f aca="false">IF(P221&lt;&gt;"OK","",COUNTIF(P$8:P221,"OK"))</f>
        <v/>
      </c>
    </row>
    <row r="222" customFormat="false" ht="15" hidden="false" customHeight="false" outlineLevel="0" collapsed="false">
      <c r="A222" s="29"/>
      <c r="B222" s="32"/>
      <c r="C222" s="32"/>
      <c r="D222" s="15"/>
      <c r="E222" s="15"/>
      <c r="F222" s="26" t="str">
        <f aca="false">IF(P222&lt;&gt;"OK","",IF(COUNT(G$8:G221)=0,N('Example Rules'!$B$5),INDEX(G$8:G221,MATCH(9.99E+307,G$8:G221))))</f>
        <v/>
      </c>
      <c r="G222" s="26" t="str">
        <f aca="false">IF(P222&lt;&gt;"OK","",F222+B222+N(C222))</f>
        <v/>
      </c>
      <c r="H222" s="27" t="str">
        <f aca="false">IF(OR(P222&lt;&gt;"OK",N(F222)&lt;=0),"",B222/F222)</f>
        <v/>
      </c>
      <c r="I222" s="28" t="str">
        <f aca="false">IF(OR(H222="",N('Example Rules'!$B$7)=0),"",IF(H222&lt;=-'Example Rules'!$B$7,"STOP","OK"))</f>
        <v/>
      </c>
      <c r="J222" s="26" t="str">
        <f aca="false">IF(P222&lt;&gt;"OK","",SUMIFS(B$8:B222,A$8:A222,"&gt;"&amp;(A222-7),P$8:P222,"OK"))</f>
        <v/>
      </c>
      <c r="K222" s="27" t="str">
        <f aca="false">IF(P222&lt;&gt;"OK","",IF(G222-J222-SUMIFS(C$8:C222,A$8:A222,"&gt;"&amp;(A222-7),P$8:P222,"OK")&lt;=0,"",J222/(G222-J222-SUMIFS(C$8:C222,A$8:A222,"&gt;"&amp;(A222-7),P$8:P222,"OK"))))</f>
        <v/>
      </c>
      <c r="L222" s="28" t="str">
        <f aca="false">IF(OR(P222&lt;&gt;"OK",K222="",N('Example Rules'!$B$8)=0),"",IF(K222&lt;=-'Example Rules'!$B$8,"STOP","OK"))</f>
        <v/>
      </c>
      <c r="M222" s="26" t="str">
        <f aca="false">IF(P222&lt;&gt;"OK","",MAX(IF(COUNT(M$8:M221)=0,N('Example Rules'!$B$5),INDEX(M$8:M221,MATCH(9.99E+307,M$8:M221)))+N(C222),G222))</f>
        <v/>
      </c>
      <c r="N222" s="27" t="str">
        <f aca="false">IF(P222&lt;&gt;"OK","",IF(N(M222)&lt;=0,"",MAX(0,1-G222/M222)))</f>
        <v/>
      </c>
      <c r="O222" s="33" t="str">
        <f aca="false">IF(P222&lt;&gt;"OK","",IF(OR(N('Example Rules'!$B$11)=0,N(N222)&lt;'Example Rules'!$B$11),1,IF(OR('Example Rules'!$B$12="",N('Example Rules'!$B$12)&lt;0,N('Example Rules'!$B$12)&gt;1),1,'Example Rules'!$B$12)))</f>
        <v/>
      </c>
      <c r="P222" s="28" t="str">
        <f aca="false">IF(COUNTA(A222:E222)=0,"",IF(NOT(ISNUMBER(A222)),"Add a date",IF(NOT(ISNUMBER(B222)),"Add P/L (0 if flat)",IF(AND(C222&lt;&gt;"",NOT(ISNUMBER(C222))),"Deposit must be a number",IF(N('Example Rules'!$B$5)&lt;=0,"Set account size on Rules",IF(A222&lt;=MAX(A$8:A221),"Date must be after the rows above","OK"))))))</f>
        <v/>
      </c>
      <c r="Q222" s="28" t="str">
        <f aca="false">IF(P222&lt;&gt;"OK","",COUNTIF(P$8:P222,"OK"))</f>
        <v/>
      </c>
    </row>
    <row r="223" customFormat="false" ht="15" hidden="false" customHeight="false" outlineLevel="0" collapsed="false">
      <c r="A223" s="29"/>
      <c r="B223" s="32"/>
      <c r="C223" s="32"/>
      <c r="D223" s="15"/>
      <c r="E223" s="15"/>
      <c r="F223" s="26" t="str">
        <f aca="false">IF(P223&lt;&gt;"OK","",IF(COUNT(G$8:G222)=0,N('Example Rules'!$B$5),INDEX(G$8:G222,MATCH(9.99E+307,G$8:G222))))</f>
        <v/>
      </c>
      <c r="G223" s="26" t="str">
        <f aca="false">IF(P223&lt;&gt;"OK","",F223+B223+N(C223))</f>
        <v/>
      </c>
      <c r="H223" s="27" t="str">
        <f aca="false">IF(OR(P223&lt;&gt;"OK",N(F223)&lt;=0),"",B223/F223)</f>
        <v/>
      </c>
      <c r="I223" s="28" t="str">
        <f aca="false">IF(OR(H223="",N('Example Rules'!$B$7)=0),"",IF(H223&lt;=-'Example Rules'!$B$7,"STOP","OK"))</f>
        <v/>
      </c>
      <c r="J223" s="26" t="str">
        <f aca="false">IF(P223&lt;&gt;"OK","",SUMIFS(B$8:B223,A$8:A223,"&gt;"&amp;(A223-7),P$8:P223,"OK"))</f>
        <v/>
      </c>
      <c r="K223" s="27" t="str">
        <f aca="false">IF(P223&lt;&gt;"OK","",IF(G223-J223-SUMIFS(C$8:C223,A$8:A223,"&gt;"&amp;(A223-7),P$8:P223,"OK")&lt;=0,"",J223/(G223-J223-SUMIFS(C$8:C223,A$8:A223,"&gt;"&amp;(A223-7),P$8:P223,"OK"))))</f>
        <v/>
      </c>
      <c r="L223" s="28" t="str">
        <f aca="false">IF(OR(P223&lt;&gt;"OK",K223="",N('Example Rules'!$B$8)=0),"",IF(K223&lt;=-'Example Rules'!$B$8,"STOP","OK"))</f>
        <v/>
      </c>
      <c r="M223" s="26" t="str">
        <f aca="false">IF(P223&lt;&gt;"OK","",MAX(IF(COUNT(M$8:M222)=0,N('Example Rules'!$B$5),INDEX(M$8:M222,MATCH(9.99E+307,M$8:M222)))+N(C223),G223))</f>
        <v/>
      </c>
      <c r="N223" s="27" t="str">
        <f aca="false">IF(P223&lt;&gt;"OK","",IF(N(M223)&lt;=0,"",MAX(0,1-G223/M223)))</f>
        <v/>
      </c>
      <c r="O223" s="33" t="str">
        <f aca="false">IF(P223&lt;&gt;"OK","",IF(OR(N('Example Rules'!$B$11)=0,N(N223)&lt;'Example Rules'!$B$11),1,IF(OR('Example Rules'!$B$12="",N('Example Rules'!$B$12)&lt;0,N('Example Rules'!$B$12)&gt;1),1,'Example Rules'!$B$12)))</f>
        <v/>
      </c>
      <c r="P223" s="28" t="str">
        <f aca="false">IF(COUNTA(A223:E223)=0,"",IF(NOT(ISNUMBER(A223)),"Add a date",IF(NOT(ISNUMBER(B223)),"Add P/L (0 if flat)",IF(AND(C223&lt;&gt;"",NOT(ISNUMBER(C223))),"Deposit must be a number",IF(N('Example Rules'!$B$5)&lt;=0,"Set account size on Rules",IF(A223&lt;=MAX(A$8:A222),"Date must be after the rows above","OK"))))))</f>
        <v/>
      </c>
      <c r="Q223" s="28" t="str">
        <f aca="false">IF(P223&lt;&gt;"OK","",COUNTIF(P$8:P223,"OK"))</f>
        <v/>
      </c>
    </row>
    <row r="224" customFormat="false" ht="15" hidden="false" customHeight="false" outlineLevel="0" collapsed="false">
      <c r="A224" s="29"/>
      <c r="B224" s="32"/>
      <c r="C224" s="32"/>
      <c r="D224" s="15"/>
      <c r="E224" s="15"/>
      <c r="F224" s="26" t="str">
        <f aca="false">IF(P224&lt;&gt;"OK","",IF(COUNT(G$8:G223)=0,N('Example Rules'!$B$5),INDEX(G$8:G223,MATCH(9.99E+307,G$8:G223))))</f>
        <v/>
      </c>
      <c r="G224" s="26" t="str">
        <f aca="false">IF(P224&lt;&gt;"OK","",F224+B224+N(C224))</f>
        <v/>
      </c>
      <c r="H224" s="27" t="str">
        <f aca="false">IF(OR(P224&lt;&gt;"OK",N(F224)&lt;=0),"",B224/F224)</f>
        <v/>
      </c>
      <c r="I224" s="28" t="str">
        <f aca="false">IF(OR(H224="",N('Example Rules'!$B$7)=0),"",IF(H224&lt;=-'Example Rules'!$B$7,"STOP","OK"))</f>
        <v/>
      </c>
      <c r="J224" s="26" t="str">
        <f aca="false">IF(P224&lt;&gt;"OK","",SUMIFS(B$8:B224,A$8:A224,"&gt;"&amp;(A224-7),P$8:P224,"OK"))</f>
        <v/>
      </c>
      <c r="K224" s="27" t="str">
        <f aca="false">IF(P224&lt;&gt;"OK","",IF(G224-J224-SUMIFS(C$8:C224,A$8:A224,"&gt;"&amp;(A224-7),P$8:P224,"OK")&lt;=0,"",J224/(G224-J224-SUMIFS(C$8:C224,A$8:A224,"&gt;"&amp;(A224-7),P$8:P224,"OK"))))</f>
        <v/>
      </c>
      <c r="L224" s="28" t="str">
        <f aca="false">IF(OR(P224&lt;&gt;"OK",K224="",N('Example Rules'!$B$8)=0),"",IF(K224&lt;=-'Example Rules'!$B$8,"STOP","OK"))</f>
        <v/>
      </c>
      <c r="M224" s="26" t="str">
        <f aca="false">IF(P224&lt;&gt;"OK","",MAX(IF(COUNT(M$8:M223)=0,N('Example Rules'!$B$5),INDEX(M$8:M223,MATCH(9.99E+307,M$8:M223)))+N(C224),G224))</f>
        <v/>
      </c>
      <c r="N224" s="27" t="str">
        <f aca="false">IF(P224&lt;&gt;"OK","",IF(N(M224)&lt;=0,"",MAX(0,1-G224/M224)))</f>
        <v/>
      </c>
      <c r="O224" s="33" t="str">
        <f aca="false">IF(P224&lt;&gt;"OK","",IF(OR(N('Example Rules'!$B$11)=0,N(N224)&lt;'Example Rules'!$B$11),1,IF(OR('Example Rules'!$B$12="",N('Example Rules'!$B$12)&lt;0,N('Example Rules'!$B$12)&gt;1),1,'Example Rules'!$B$12)))</f>
        <v/>
      </c>
      <c r="P224" s="28" t="str">
        <f aca="false">IF(COUNTA(A224:E224)=0,"",IF(NOT(ISNUMBER(A224)),"Add a date",IF(NOT(ISNUMBER(B224)),"Add P/L (0 if flat)",IF(AND(C224&lt;&gt;"",NOT(ISNUMBER(C224))),"Deposit must be a number",IF(N('Example Rules'!$B$5)&lt;=0,"Set account size on Rules",IF(A224&lt;=MAX(A$8:A223),"Date must be after the rows above","OK"))))))</f>
        <v/>
      </c>
      <c r="Q224" s="28" t="str">
        <f aca="false">IF(P224&lt;&gt;"OK","",COUNTIF(P$8:P224,"OK"))</f>
        <v/>
      </c>
    </row>
    <row r="225" customFormat="false" ht="15" hidden="false" customHeight="false" outlineLevel="0" collapsed="false">
      <c r="A225" s="29"/>
      <c r="B225" s="32"/>
      <c r="C225" s="32"/>
      <c r="D225" s="15"/>
      <c r="E225" s="15"/>
      <c r="F225" s="26" t="str">
        <f aca="false">IF(P225&lt;&gt;"OK","",IF(COUNT(G$8:G224)=0,N('Example Rules'!$B$5),INDEX(G$8:G224,MATCH(9.99E+307,G$8:G224))))</f>
        <v/>
      </c>
      <c r="G225" s="26" t="str">
        <f aca="false">IF(P225&lt;&gt;"OK","",F225+B225+N(C225))</f>
        <v/>
      </c>
      <c r="H225" s="27" t="str">
        <f aca="false">IF(OR(P225&lt;&gt;"OK",N(F225)&lt;=0),"",B225/F225)</f>
        <v/>
      </c>
      <c r="I225" s="28" t="str">
        <f aca="false">IF(OR(H225="",N('Example Rules'!$B$7)=0),"",IF(H225&lt;=-'Example Rules'!$B$7,"STOP","OK"))</f>
        <v/>
      </c>
      <c r="J225" s="26" t="str">
        <f aca="false">IF(P225&lt;&gt;"OK","",SUMIFS(B$8:B225,A$8:A225,"&gt;"&amp;(A225-7),P$8:P225,"OK"))</f>
        <v/>
      </c>
      <c r="K225" s="27" t="str">
        <f aca="false">IF(P225&lt;&gt;"OK","",IF(G225-J225-SUMIFS(C$8:C225,A$8:A225,"&gt;"&amp;(A225-7),P$8:P225,"OK")&lt;=0,"",J225/(G225-J225-SUMIFS(C$8:C225,A$8:A225,"&gt;"&amp;(A225-7),P$8:P225,"OK"))))</f>
        <v/>
      </c>
      <c r="L225" s="28" t="str">
        <f aca="false">IF(OR(P225&lt;&gt;"OK",K225="",N('Example Rules'!$B$8)=0),"",IF(K225&lt;=-'Example Rules'!$B$8,"STOP","OK"))</f>
        <v/>
      </c>
      <c r="M225" s="26" t="str">
        <f aca="false">IF(P225&lt;&gt;"OK","",MAX(IF(COUNT(M$8:M224)=0,N('Example Rules'!$B$5),INDEX(M$8:M224,MATCH(9.99E+307,M$8:M224)))+N(C225),G225))</f>
        <v/>
      </c>
      <c r="N225" s="27" t="str">
        <f aca="false">IF(P225&lt;&gt;"OK","",IF(N(M225)&lt;=0,"",MAX(0,1-G225/M225)))</f>
        <v/>
      </c>
      <c r="O225" s="33" t="str">
        <f aca="false">IF(P225&lt;&gt;"OK","",IF(OR(N('Example Rules'!$B$11)=0,N(N225)&lt;'Example Rules'!$B$11),1,IF(OR('Example Rules'!$B$12="",N('Example Rules'!$B$12)&lt;0,N('Example Rules'!$B$12)&gt;1),1,'Example Rules'!$B$12)))</f>
        <v/>
      </c>
      <c r="P225" s="28" t="str">
        <f aca="false">IF(COUNTA(A225:E225)=0,"",IF(NOT(ISNUMBER(A225)),"Add a date",IF(NOT(ISNUMBER(B225)),"Add P/L (0 if flat)",IF(AND(C225&lt;&gt;"",NOT(ISNUMBER(C225))),"Deposit must be a number",IF(N('Example Rules'!$B$5)&lt;=0,"Set account size on Rules",IF(A225&lt;=MAX(A$8:A224),"Date must be after the rows above","OK"))))))</f>
        <v/>
      </c>
      <c r="Q225" s="28" t="str">
        <f aca="false">IF(P225&lt;&gt;"OK","",COUNTIF(P$8:P225,"OK"))</f>
        <v/>
      </c>
    </row>
    <row r="226" customFormat="false" ht="15" hidden="false" customHeight="false" outlineLevel="0" collapsed="false">
      <c r="A226" s="29"/>
      <c r="B226" s="32"/>
      <c r="C226" s="32"/>
      <c r="D226" s="15"/>
      <c r="E226" s="15"/>
      <c r="F226" s="26" t="str">
        <f aca="false">IF(P226&lt;&gt;"OK","",IF(COUNT(G$8:G225)=0,N('Example Rules'!$B$5),INDEX(G$8:G225,MATCH(9.99E+307,G$8:G225))))</f>
        <v/>
      </c>
      <c r="G226" s="26" t="str">
        <f aca="false">IF(P226&lt;&gt;"OK","",F226+B226+N(C226))</f>
        <v/>
      </c>
      <c r="H226" s="27" t="str">
        <f aca="false">IF(OR(P226&lt;&gt;"OK",N(F226)&lt;=0),"",B226/F226)</f>
        <v/>
      </c>
      <c r="I226" s="28" t="str">
        <f aca="false">IF(OR(H226="",N('Example Rules'!$B$7)=0),"",IF(H226&lt;=-'Example Rules'!$B$7,"STOP","OK"))</f>
        <v/>
      </c>
      <c r="J226" s="26" t="str">
        <f aca="false">IF(P226&lt;&gt;"OK","",SUMIFS(B$8:B226,A$8:A226,"&gt;"&amp;(A226-7),P$8:P226,"OK"))</f>
        <v/>
      </c>
      <c r="K226" s="27" t="str">
        <f aca="false">IF(P226&lt;&gt;"OK","",IF(G226-J226-SUMIFS(C$8:C226,A$8:A226,"&gt;"&amp;(A226-7),P$8:P226,"OK")&lt;=0,"",J226/(G226-J226-SUMIFS(C$8:C226,A$8:A226,"&gt;"&amp;(A226-7),P$8:P226,"OK"))))</f>
        <v/>
      </c>
      <c r="L226" s="28" t="str">
        <f aca="false">IF(OR(P226&lt;&gt;"OK",K226="",N('Example Rules'!$B$8)=0),"",IF(K226&lt;=-'Example Rules'!$B$8,"STOP","OK"))</f>
        <v/>
      </c>
      <c r="M226" s="26" t="str">
        <f aca="false">IF(P226&lt;&gt;"OK","",MAX(IF(COUNT(M$8:M225)=0,N('Example Rules'!$B$5),INDEX(M$8:M225,MATCH(9.99E+307,M$8:M225)))+N(C226),G226))</f>
        <v/>
      </c>
      <c r="N226" s="27" t="str">
        <f aca="false">IF(P226&lt;&gt;"OK","",IF(N(M226)&lt;=0,"",MAX(0,1-G226/M226)))</f>
        <v/>
      </c>
      <c r="O226" s="33" t="str">
        <f aca="false">IF(P226&lt;&gt;"OK","",IF(OR(N('Example Rules'!$B$11)=0,N(N226)&lt;'Example Rules'!$B$11),1,IF(OR('Example Rules'!$B$12="",N('Example Rules'!$B$12)&lt;0,N('Example Rules'!$B$12)&gt;1),1,'Example Rules'!$B$12)))</f>
        <v/>
      </c>
      <c r="P226" s="28" t="str">
        <f aca="false">IF(COUNTA(A226:E226)=0,"",IF(NOT(ISNUMBER(A226)),"Add a date",IF(NOT(ISNUMBER(B226)),"Add P/L (0 if flat)",IF(AND(C226&lt;&gt;"",NOT(ISNUMBER(C226))),"Deposit must be a number",IF(N('Example Rules'!$B$5)&lt;=0,"Set account size on Rules",IF(A226&lt;=MAX(A$8:A225),"Date must be after the rows above","OK"))))))</f>
        <v/>
      </c>
      <c r="Q226" s="28" t="str">
        <f aca="false">IF(P226&lt;&gt;"OK","",COUNTIF(P$8:P226,"OK"))</f>
        <v/>
      </c>
    </row>
    <row r="227" customFormat="false" ht="15" hidden="false" customHeight="false" outlineLevel="0" collapsed="false">
      <c r="A227" s="29"/>
      <c r="B227" s="32"/>
      <c r="C227" s="32"/>
      <c r="D227" s="15"/>
      <c r="E227" s="15"/>
      <c r="F227" s="26" t="str">
        <f aca="false">IF(P227&lt;&gt;"OK","",IF(COUNT(G$8:G226)=0,N('Example Rules'!$B$5),INDEX(G$8:G226,MATCH(9.99E+307,G$8:G226))))</f>
        <v/>
      </c>
      <c r="G227" s="26" t="str">
        <f aca="false">IF(P227&lt;&gt;"OK","",F227+B227+N(C227))</f>
        <v/>
      </c>
      <c r="H227" s="27" t="str">
        <f aca="false">IF(OR(P227&lt;&gt;"OK",N(F227)&lt;=0),"",B227/F227)</f>
        <v/>
      </c>
      <c r="I227" s="28" t="str">
        <f aca="false">IF(OR(H227="",N('Example Rules'!$B$7)=0),"",IF(H227&lt;=-'Example Rules'!$B$7,"STOP","OK"))</f>
        <v/>
      </c>
      <c r="J227" s="26" t="str">
        <f aca="false">IF(P227&lt;&gt;"OK","",SUMIFS(B$8:B227,A$8:A227,"&gt;"&amp;(A227-7),P$8:P227,"OK"))</f>
        <v/>
      </c>
      <c r="K227" s="27" t="str">
        <f aca="false">IF(P227&lt;&gt;"OK","",IF(G227-J227-SUMIFS(C$8:C227,A$8:A227,"&gt;"&amp;(A227-7),P$8:P227,"OK")&lt;=0,"",J227/(G227-J227-SUMIFS(C$8:C227,A$8:A227,"&gt;"&amp;(A227-7),P$8:P227,"OK"))))</f>
        <v/>
      </c>
      <c r="L227" s="28" t="str">
        <f aca="false">IF(OR(P227&lt;&gt;"OK",K227="",N('Example Rules'!$B$8)=0),"",IF(K227&lt;=-'Example Rules'!$B$8,"STOP","OK"))</f>
        <v/>
      </c>
      <c r="M227" s="26" t="str">
        <f aca="false">IF(P227&lt;&gt;"OK","",MAX(IF(COUNT(M$8:M226)=0,N('Example Rules'!$B$5),INDEX(M$8:M226,MATCH(9.99E+307,M$8:M226)))+N(C227),G227))</f>
        <v/>
      </c>
      <c r="N227" s="27" t="str">
        <f aca="false">IF(P227&lt;&gt;"OK","",IF(N(M227)&lt;=0,"",MAX(0,1-G227/M227)))</f>
        <v/>
      </c>
      <c r="O227" s="33" t="str">
        <f aca="false">IF(P227&lt;&gt;"OK","",IF(OR(N('Example Rules'!$B$11)=0,N(N227)&lt;'Example Rules'!$B$11),1,IF(OR('Example Rules'!$B$12="",N('Example Rules'!$B$12)&lt;0,N('Example Rules'!$B$12)&gt;1),1,'Example Rules'!$B$12)))</f>
        <v/>
      </c>
      <c r="P227" s="28" t="str">
        <f aca="false">IF(COUNTA(A227:E227)=0,"",IF(NOT(ISNUMBER(A227)),"Add a date",IF(NOT(ISNUMBER(B227)),"Add P/L (0 if flat)",IF(AND(C227&lt;&gt;"",NOT(ISNUMBER(C227))),"Deposit must be a number",IF(N('Example Rules'!$B$5)&lt;=0,"Set account size on Rules",IF(A227&lt;=MAX(A$8:A226),"Date must be after the rows above","OK"))))))</f>
        <v/>
      </c>
      <c r="Q227" s="28" t="str">
        <f aca="false">IF(P227&lt;&gt;"OK","",COUNTIF(P$8:P227,"OK"))</f>
        <v/>
      </c>
    </row>
    <row r="228" customFormat="false" ht="15" hidden="false" customHeight="false" outlineLevel="0" collapsed="false">
      <c r="A228" s="29"/>
      <c r="B228" s="32"/>
      <c r="C228" s="32"/>
      <c r="D228" s="15"/>
      <c r="E228" s="15"/>
      <c r="F228" s="26" t="str">
        <f aca="false">IF(P228&lt;&gt;"OK","",IF(COUNT(G$8:G227)=0,N('Example Rules'!$B$5),INDEX(G$8:G227,MATCH(9.99E+307,G$8:G227))))</f>
        <v/>
      </c>
      <c r="G228" s="26" t="str">
        <f aca="false">IF(P228&lt;&gt;"OK","",F228+B228+N(C228))</f>
        <v/>
      </c>
      <c r="H228" s="27" t="str">
        <f aca="false">IF(OR(P228&lt;&gt;"OK",N(F228)&lt;=0),"",B228/F228)</f>
        <v/>
      </c>
      <c r="I228" s="28" t="str">
        <f aca="false">IF(OR(H228="",N('Example Rules'!$B$7)=0),"",IF(H228&lt;=-'Example Rules'!$B$7,"STOP","OK"))</f>
        <v/>
      </c>
      <c r="J228" s="26" t="str">
        <f aca="false">IF(P228&lt;&gt;"OK","",SUMIFS(B$8:B228,A$8:A228,"&gt;"&amp;(A228-7),P$8:P228,"OK"))</f>
        <v/>
      </c>
      <c r="K228" s="27" t="str">
        <f aca="false">IF(P228&lt;&gt;"OK","",IF(G228-J228-SUMIFS(C$8:C228,A$8:A228,"&gt;"&amp;(A228-7),P$8:P228,"OK")&lt;=0,"",J228/(G228-J228-SUMIFS(C$8:C228,A$8:A228,"&gt;"&amp;(A228-7),P$8:P228,"OK"))))</f>
        <v/>
      </c>
      <c r="L228" s="28" t="str">
        <f aca="false">IF(OR(P228&lt;&gt;"OK",K228="",N('Example Rules'!$B$8)=0),"",IF(K228&lt;=-'Example Rules'!$B$8,"STOP","OK"))</f>
        <v/>
      </c>
      <c r="M228" s="26" t="str">
        <f aca="false">IF(P228&lt;&gt;"OK","",MAX(IF(COUNT(M$8:M227)=0,N('Example Rules'!$B$5),INDEX(M$8:M227,MATCH(9.99E+307,M$8:M227)))+N(C228),G228))</f>
        <v/>
      </c>
      <c r="N228" s="27" t="str">
        <f aca="false">IF(P228&lt;&gt;"OK","",IF(N(M228)&lt;=0,"",MAX(0,1-G228/M228)))</f>
        <v/>
      </c>
      <c r="O228" s="33" t="str">
        <f aca="false">IF(P228&lt;&gt;"OK","",IF(OR(N('Example Rules'!$B$11)=0,N(N228)&lt;'Example Rules'!$B$11),1,IF(OR('Example Rules'!$B$12="",N('Example Rules'!$B$12)&lt;0,N('Example Rules'!$B$12)&gt;1),1,'Example Rules'!$B$12)))</f>
        <v/>
      </c>
      <c r="P228" s="28" t="str">
        <f aca="false">IF(COUNTA(A228:E228)=0,"",IF(NOT(ISNUMBER(A228)),"Add a date",IF(NOT(ISNUMBER(B228)),"Add P/L (0 if flat)",IF(AND(C228&lt;&gt;"",NOT(ISNUMBER(C228))),"Deposit must be a number",IF(N('Example Rules'!$B$5)&lt;=0,"Set account size on Rules",IF(A228&lt;=MAX(A$8:A227),"Date must be after the rows above","OK"))))))</f>
        <v/>
      </c>
      <c r="Q228" s="28" t="str">
        <f aca="false">IF(P228&lt;&gt;"OK","",COUNTIF(P$8:P228,"OK"))</f>
        <v/>
      </c>
    </row>
    <row r="229" customFormat="false" ht="15" hidden="false" customHeight="false" outlineLevel="0" collapsed="false">
      <c r="A229" s="29"/>
      <c r="B229" s="32"/>
      <c r="C229" s="32"/>
      <c r="D229" s="15"/>
      <c r="E229" s="15"/>
      <c r="F229" s="26" t="str">
        <f aca="false">IF(P229&lt;&gt;"OK","",IF(COUNT(G$8:G228)=0,N('Example Rules'!$B$5),INDEX(G$8:G228,MATCH(9.99E+307,G$8:G228))))</f>
        <v/>
      </c>
      <c r="G229" s="26" t="str">
        <f aca="false">IF(P229&lt;&gt;"OK","",F229+B229+N(C229))</f>
        <v/>
      </c>
      <c r="H229" s="27" t="str">
        <f aca="false">IF(OR(P229&lt;&gt;"OK",N(F229)&lt;=0),"",B229/F229)</f>
        <v/>
      </c>
      <c r="I229" s="28" t="str">
        <f aca="false">IF(OR(H229="",N('Example Rules'!$B$7)=0),"",IF(H229&lt;=-'Example Rules'!$B$7,"STOP","OK"))</f>
        <v/>
      </c>
      <c r="J229" s="26" t="str">
        <f aca="false">IF(P229&lt;&gt;"OK","",SUMIFS(B$8:B229,A$8:A229,"&gt;"&amp;(A229-7),P$8:P229,"OK"))</f>
        <v/>
      </c>
      <c r="K229" s="27" t="str">
        <f aca="false">IF(P229&lt;&gt;"OK","",IF(G229-J229-SUMIFS(C$8:C229,A$8:A229,"&gt;"&amp;(A229-7),P$8:P229,"OK")&lt;=0,"",J229/(G229-J229-SUMIFS(C$8:C229,A$8:A229,"&gt;"&amp;(A229-7),P$8:P229,"OK"))))</f>
        <v/>
      </c>
      <c r="L229" s="28" t="str">
        <f aca="false">IF(OR(P229&lt;&gt;"OK",K229="",N('Example Rules'!$B$8)=0),"",IF(K229&lt;=-'Example Rules'!$B$8,"STOP","OK"))</f>
        <v/>
      </c>
      <c r="M229" s="26" t="str">
        <f aca="false">IF(P229&lt;&gt;"OK","",MAX(IF(COUNT(M$8:M228)=0,N('Example Rules'!$B$5),INDEX(M$8:M228,MATCH(9.99E+307,M$8:M228)))+N(C229),G229))</f>
        <v/>
      </c>
      <c r="N229" s="27" t="str">
        <f aca="false">IF(P229&lt;&gt;"OK","",IF(N(M229)&lt;=0,"",MAX(0,1-G229/M229)))</f>
        <v/>
      </c>
      <c r="O229" s="33" t="str">
        <f aca="false">IF(P229&lt;&gt;"OK","",IF(OR(N('Example Rules'!$B$11)=0,N(N229)&lt;'Example Rules'!$B$11),1,IF(OR('Example Rules'!$B$12="",N('Example Rules'!$B$12)&lt;0,N('Example Rules'!$B$12)&gt;1),1,'Example Rules'!$B$12)))</f>
        <v/>
      </c>
      <c r="P229" s="28" t="str">
        <f aca="false">IF(COUNTA(A229:E229)=0,"",IF(NOT(ISNUMBER(A229)),"Add a date",IF(NOT(ISNUMBER(B229)),"Add P/L (0 if flat)",IF(AND(C229&lt;&gt;"",NOT(ISNUMBER(C229))),"Deposit must be a number",IF(N('Example Rules'!$B$5)&lt;=0,"Set account size on Rules",IF(A229&lt;=MAX(A$8:A228),"Date must be after the rows above","OK"))))))</f>
        <v/>
      </c>
      <c r="Q229" s="28" t="str">
        <f aca="false">IF(P229&lt;&gt;"OK","",COUNTIF(P$8:P229,"OK"))</f>
        <v/>
      </c>
    </row>
    <row r="230" customFormat="false" ht="15" hidden="false" customHeight="false" outlineLevel="0" collapsed="false">
      <c r="A230" s="29"/>
      <c r="B230" s="32"/>
      <c r="C230" s="32"/>
      <c r="D230" s="15"/>
      <c r="E230" s="15"/>
      <c r="F230" s="26" t="str">
        <f aca="false">IF(P230&lt;&gt;"OK","",IF(COUNT(G$8:G229)=0,N('Example Rules'!$B$5),INDEX(G$8:G229,MATCH(9.99E+307,G$8:G229))))</f>
        <v/>
      </c>
      <c r="G230" s="26" t="str">
        <f aca="false">IF(P230&lt;&gt;"OK","",F230+B230+N(C230))</f>
        <v/>
      </c>
      <c r="H230" s="27" t="str">
        <f aca="false">IF(OR(P230&lt;&gt;"OK",N(F230)&lt;=0),"",B230/F230)</f>
        <v/>
      </c>
      <c r="I230" s="28" t="str">
        <f aca="false">IF(OR(H230="",N('Example Rules'!$B$7)=0),"",IF(H230&lt;=-'Example Rules'!$B$7,"STOP","OK"))</f>
        <v/>
      </c>
      <c r="J230" s="26" t="str">
        <f aca="false">IF(P230&lt;&gt;"OK","",SUMIFS(B$8:B230,A$8:A230,"&gt;"&amp;(A230-7),P$8:P230,"OK"))</f>
        <v/>
      </c>
      <c r="K230" s="27" t="str">
        <f aca="false">IF(P230&lt;&gt;"OK","",IF(G230-J230-SUMIFS(C$8:C230,A$8:A230,"&gt;"&amp;(A230-7),P$8:P230,"OK")&lt;=0,"",J230/(G230-J230-SUMIFS(C$8:C230,A$8:A230,"&gt;"&amp;(A230-7),P$8:P230,"OK"))))</f>
        <v/>
      </c>
      <c r="L230" s="28" t="str">
        <f aca="false">IF(OR(P230&lt;&gt;"OK",K230="",N('Example Rules'!$B$8)=0),"",IF(K230&lt;=-'Example Rules'!$B$8,"STOP","OK"))</f>
        <v/>
      </c>
      <c r="M230" s="26" t="str">
        <f aca="false">IF(P230&lt;&gt;"OK","",MAX(IF(COUNT(M$8:M229)=0,N('Example Rules'!$B$5),INDEX(M$8:M229,MATCH(9.99E+307,M$8:M229)))+N(C230),G230))</f>
        <v/>
      </c>
      <c r="N230" s="27" t="str">
        <f aca="false">IF(P230&lt;&gt;"OK","",IF(N(M230)&lt;=0,"",MAX(0,1-G230/M230)))</f>
        <v/>
      </c>
      <c r="O230" s="33" t="str">
        <f aca="false">IF(P230&lt;&gt;"OK","",IF(OR(N('Example Rules'!$B$11)=0,N(N230)&lt;'Example Rules'!$B$11),1,IF(OR('Example Rules'!$B$12="",N('Example Rules'!$B$12)&lt;0,N('Example Rules'!$B$12)&gt;1),1,'Example Rules'!$B$12)))</f>
        <v/>
      </c>
      <c r="P230" s="28" t="str">
        <f aca="false">IF(COUNTA(A230:E230)=0,"",IF(NOT(ISNUMBER(A230)),"Add a date",IF(NOT(ISNUMBER(B230)),"Add P/L (0 if flat)",IF(AND(C230&lt;&gt;"",NOT(ISNUMBER(C230))),"Deposit must be a number",IF(N('Example Rules'!$B$5)&lt;=0,"Set account size on Rules",IF(A230&lt;=MAX(A$8:A229),"Date must be after the rows above","OK"))))))</f>
        <v/>
      </c>
      <c r="Q230" s="28" t="str">
        <f aca="false">IF(P230&lt;&gt;"OK","",COUNTIF(P$8:P230,"OK"))</f>
        <v/>
      </c>
    </row>
    <row r="231" customFormat="false" ht="15" hidden="false" customHeight="false" outlineLevel="0" collapsed="false">
      <c r="A231" s="29"/>
      <c r="B231" s="32"/>
      <c r="C231" s="32"/>
      <c r="D231" s="15"/>
      <c r="E231" s="15"/>
      <c r="F231" s="26" t="str">
        <f aca="false">IF(P231&lt;&gt;"OK","",IF(COUNT(G$8:G230)=0,N('Example Rules'!$B$5),INDEX(G$8:G230,MATCH(9.99E+307,G$8:G230))))</f>
        <v/>
      </c>
      <c r="G231" s="26" t="str">
        <f aca="false">IF(P231&lt;&gt;"OK","",F231+B231+N(C231))</f>
        <v/>
      </c>
      <c r="H231" s="27" t="str">
        <f aca="false">IF(OR(P231&lt;&gt;"OK",N(F231)&lt;=0),"",B231/F231)</f>
        <v/>
      </c>
      <c r="I231" s="28" t="str">
        <f aca="false">IF(OR(H231="",N('Example Rules'!$B$7)=0),"",IF(H231&lt;=-'Example Rules'!$B$7,"STOP","OK"))</f>
        <v/>
      </c>
      <c r="J231" s="26" t="str">
        <f aca="false">IF(P231&lt;&gt;"OK","",SUMIFS(B$8:B231,A$8:A231,"&gt;"&amp;(A231-7),P$8:P231,"OK"))</f>
        <v/>
      </c>
      <c r="K231" s="27" t="str">
        <f aca="false">IF(P231&lt;&gt;"OK","",IF(G231-J231-SUMIFS(C$8:C231,A$8:A231,"&gt;"&amp;(A231-7),P$8:P231,"OK")&lt;=0,"",J231/(G231-J231-SUMIFS(C$8:C231,A$8:A231,"&gt;"&amp;(A231-7),P$8:P231,"OK"))))</f>
        <v/>
      </c>
      <c r="L231" s="28" t="str">
        <f aca="false">IF(OR(P231&lt;&gt;"OK",K231="",N('Example Rules'!$B$8)=0),"",IF(K231&lt;=-'Example Rules'!$B$8,"STOP","OK"))</f>
        <v/>
      </c>
      <c r="M231" s="26" t="str">
        <f aca="false">IF(P231&lt;&gt;"OK","",MAX(IF(COUNT(M$8:M230)=0,N('Example Rules'!$B$5),INDEX(M$8:M230,MATCH(9.99E+307,M$8:M230)))+N(C231),G231))</f>
        <v/>
      </c>
      <c r="N231" s="27" t="str">
        <f aca="false">IF(P231&lt;&gt;"OK","",IF(N(M231)&lt;=0,"",MAX(0,1-G231/M231)))</f>
        <v/>
      </c>
      <c r="O231" s="33" t="str">
        <f aca="false">IF(P231&lt;&gt;"OK","",IF(OR(N('Example Rules'!$B$11)=0,N(N231)&lt;'Example Rules'!$B$11),1,IF(OR('Example Rules'!$B$12="",N('Example Rules'!$B$12)&lt;0,N('Example Rules'!$B$12)&gt;1),1,'Example Rules'!$B$12)))</f>
        <v/>
      </c>
      <c r="P231" s="28" t="str">
        <f aca="false">IF(COUNTA(A231:E231)=0,"",IF(NOT(ISNUMBER(A231)),"Add a date",IF(NOT(ISNUMBER(B231)),"Add P/L (0 if flat)",IF(AND(C231&lt;&gt;"",NOT(ISNUMBER(C231))),"Deposit must be a number",IF(N('Example Rules'!$B$5)&lt;=0,"Set account size on Rules",IF(A231&lt;=MAX(A$8:A230),"Date must be after the rows above","OK"))))))</f>
        <v/>
      </c>
      <c r="Q231" s="28" t="str">
        <f aca="false">IF(P231&lt;&gt;"OK","",COUNTIF(P$8:P231,"OK"))</f>
        <v/>
      </c>
    </row>
    <row r="232" customFormat="false" ht="15" hidden="false" customHeight="false" outlineLevel="0" collapsed="false">
      <c r="A232" s="29"/>
      <c r="B232" s="32"/>
      <c r="C232" s="32"/>
      <c r="D232" s="15"/>
      <c r="E232" s="15"/>
      <c r="F232" s="26" t="str">
        <f aca="false">IF(P232&lt;&gt;"OK","",IF(COUNT(G$8:G231)=0,N('Example Rules'!$B$5),INDEX(G$8:G231,MATCH(9.99E+307,G$8:G231))))</f>
        <v/>
      </c>
      <c r="G232" s="26" t="str">
        <f aca="false">IF(P232&lt;&gt;"OK","",F232+B232+N(C232))</f>
        <v/>
      </c>
      <c r="H232" s="27" t="str">
        <f aca="false">IF(OR(P232&lt;&gt;"OK",N(F232)&lt;=0),"",B232/F232)</f>
        <v/>
      </c>
      <c r="I232" s="28" t="str">
        <f aca="false">IF(OR(H232="",N('Example Rules'!$B$7)=0),"",IF(H232&lt;=-'Example Rules'!$B$7,"STOP","OK"))</f>
        <v/>
      </c>
      <c r="J232" s="26" t="str">
        <f aca="false">IF(P232&lt;&gt;"OK","",SUMIFS(B$8:B232,A$8:A232,"&gt;"&amp;(A232-7),P$8:P232,"OK"))</f>
        <v/>
      </c>
      <c r="K232" s="27" t="str">
        <f aca="false">IF(P232&lt;&gt;"OK","",IF(G232-J232-SUMIFS(C$8:C232,A$8:A232,"&gt;"&amp;(A232-7),P$8:P232,"OK")&lt;=0,"",J232/(G232-J232-SUMIFS(C$8:C232,A$8:A232,"&gt;"&amp;(A232-7),P$8:P232,"OK"))))</f>
        <v/>
      </c>
      <c r="L232" s="28" t="str">
        <f aca="false">IF(OR(P232&lt;&gt;"OK",K232="",N('Example Rules'!$B$8)=0),"",IF(K232&lt;=-'Example Rules'!$B$8,"STOP","OK"))</f>
        <v/>
      </c>
      <c r="M232" s="26" t="str">
        <f aca="false">IF(P232&lt;&gt;"OK","",MAX(IF(COUNT(M$8:M231)=0,N('Example Rules'!$B$5),INDEX(M$8:M231,MATCH(9.99E+307,M$8:M231)))+N(C232),G232))</f>
        <v/>
      </c>
      <c r="N232" s="27" t="str">
        <f aca="false">IF(P232&lt;&gt;"OK","",IF(N(M232)&lt;=0,"",MAX(0,1-G232/M232)))</f>
        <v/>
      </c>
      <c r="O232" s="33" t="str">
        <f aca="false">IF(P232&lt;&gt;"OK","",IF(OR(N('Example Rules'!$B$11)=0,N(N232)&lt;'Example Rules'!$B$11),1,IF(OR('Example Rules'!$B$12="",N('Example Rules'!$B$12)&lt;0,N('Example Rules'!$B$12)&gt;1),1,'Example Rules'!$B$12)))</f>
        <v/>
      </c>
      <c r="P232" s="28" t="str">
        <f aca="false">IF(COUNTA(A232:E232)=0,"",IF(NOT(ISNUMBER(A232)),"Add a date",IF(NOT(ISNUMBER(B232)),"Add P/L (0 if flat)",IF(AND(C232&lt;&gt;"",NOT(ISNUMBER(C232))),"Deposit must be a number",IF(N('Example Rules'!$B$5)&lt;=0,"Set account size on Rules",IF(A232&lt;=MAX(A$8:A231),"Date must be after the rows above","OK"))))))</f>
        <v/>
      </c>
      <c r="Q232" s="28" t="str">
        <f aca="false">IF(P232&lt;&gt;"OK","",COUNTIF(P$8:P232,"OK"))</f>
        <v/>
      </c>
    </row>
    <row r="233" customFormat="false" ht="15" hidden="false" customHeight="false" outlineLevel="0" collapsed="false">
      <c r="A233" s="29"/>
      <c r="B233" s="32"/>
      <c r="C233" s="32"/>
      <c r="D233" s="15"/>
      <c r="E233" s="15"/>
      <c r="F233" s="26" t="str">
        <f aca="false">IF(P233&lt;&gt;"OK","",IF(COUNT(G$8:G232)=0,N('Example Rules'!$B$5),INDEX(G$8:G232,MATCH(9.99E+307,G$8:G232))))</f>
        <v/>
      </c>
      <c r="G233" s="26" t="str">
        <f aca="false">IF(P233&lt;&gt;"OK","",F233+B233+N(C233))</f>
        <v/>
      </c>
      <c r="H233" s="27" t="str">
        <f aca="false">IF(OR(P233&lt;&gt;"OK",N(F233)&lt;=0),"",B233/F233)</f>
        <v/>
      </c>
      <c r="I233" s="28" t="str">
        <f aca="false">IF(OR(H233="",N('Example Rules'!$B$7)=0),"",IF(H233&lt;=-'Example Rules'!$B$7,"STOP","OK"))</f>
        <v/>
      </c>
      <c r="J233" s="26" t="str">
        <f aca="false">IF(P233&lt;&gt;"OK","",SUMIFS(B$8:B233,A$8:A233,"&gt;"&amp;(A233-7),P$8:P233,"OK"))</f>
        <v/>
      </c>
      <c r="K233" s="27" t="str">
        <f aca="false">IF(P233&lt;&gt;"OK","",IF(G233-J233-SUMIFS(C$8:C233,A$8:A233,"&gt;"&amp;(A233-7),P$8:P233,"OK")&lt;=0,"",J233/(G233-J233-SUMIFS(C$8:C233,A$8:A233,"&gt;"&amp;(A233-7),P$8:P233,"OK"))))</f>
        <v/>
      </c>
      <c r="L233" s="28" t="str">
        <f aca="false">IF(OR(P233&lt;&gt;"OK",K233="",N('Example Rules'!$B$8)=0),"",IF(K233&lt;=-'Example Rules'!$B$8,"STOP","OK"))</f>
        <v/>
      </c>
      <c r="M233" s="26" t="str">
        <f aca="false">IF(P233&lt;&gt;"OK","",MAX(IF(COUNT(M$8:M232)=0,N('Example Rules'!$B$5),INDEX(M$8:M232,MATCH(9.99E+307,M$8:M232)))+N(C233),G233))</f>
        <v/>
      </c>
      <c r="N233" s="27" t="str">
        <f aca="false">IF(P233&lt;&gt;"OK","",IF(N(M233)&lt;=0,"",MAX(0,1-G233/M233)))</f>
        <v/>
      </c>
      <c r="O233" s="33" t="str">
        <f aca="false">IF(P233&lt;&gt;"OK","",IF(OR(N('Example Rules'!$B$11)=0,N(N233)&lt;'Example Rules'!$B$11),1,IF(OR('Example Rules'!$B$12="",N('Example Rules'!$B$12)&lt;0,N('Example Rules'!$B$12)&gt;1),1,'Example Rules'!$B$12)))</f>
        <v/>
      </c>
      <c r="P233" s="28" t="str">
        <f aca="false">IF(COUNTA(A233:E233)=0,"",IF(NOT(ISNUMBER(A233)),"Add a date",IF(NOT(ISNUMBER(B233)),"Add P/L (0 if flat)",IF(AND(C233&lt;&gt;"",NOT(ISNUMBER(C233))),"Deposit must be a number",IF(N('Example Rules'!$B$5)&lt;=0,"Set account size on Rules",IF(A233&lt;=MAX(A$8:A232),"Date must be after the rows above","OK"))))))</f>
        <v/>
      </c>
      <c r="Q233" s="28" t="str">
        <f aca="false">IF(P233&lt;&gt;"OK","",COUNTIF(P$8:P233,"OK"))</f>
        <v/>
      </c>
    </row>
    <row r="234" customFormat="false" ht="15" hidden="false" customHeight="false" outlineLevel="0" collapsed="false">
      <c r="A234" s="29"/>
      <c r="B234" s="32"/>
      <c r="C234" s="32"/>
      <c r="D234" s="15"/>
      <c r="E234" s="15"/>
      <c r="F234" s="26" t="str">
        <f aca="false">IF(P234&lt;&gt;"OK","",IF(COUNT(G$8:G233)=0,N('Example Rules'!$B$5),INDEX(G$8:G233,MATCH(9.99E+307,G$8:G233))))</f>
        <v/>
      </c>
      <c r="G234" s="26" t="str">
        <f aca="false">IF(P234&lt;&gt;"OK","",F234+B234+N(C234))</f>
        <v/>
      </c>
      <c r="H234" s="27" t="str">
        <f aca="false">IF(OR(P234&lt;&gt;"OK",N(F234)&lt;=0),"",B234/F234)</f>
        <v/>
      </c>
      <c r="I234" s="28" t="str">
        <f aca="false">IF(OR(H234="",N('Example Rules'!$B$7)=0),"",IF(H234&lt;=-'Example Rules'!$B$7,"STOP","OK"))</f>
        <v/>
      </c>
      <c r="J234" s="26" t="str">
        <f aca="false">IF(P234&lt;&gt;"OK","",SUMIFS(B$8:B234,A$8:A234,"&gt;"&amp;(A234-7),P$8:P234,"OK"))</f>
        <v/>
      </c>
      <c r="K234" s="27" t="str">
        <f aca="false">IF(P234&lt;&gt;"OK","",IF(G234-J234-SUMIFS(C$8:C234,A$8:A234,"&gt;"&amp;(A234-7),P$8:P234,"OK")&lt;=0,"",J234/(G234-J234-SUMIFS(C$8:C234,A$8:A234,"&gt;"&amp;(A234-7),P$8:P234,"OK"))))</f>
        <v/>
      </c>
      <c r="L234" s="28" t="str">
        <f aca="false">IF(OR(P234&lt;&gt;"OK",K234="",N('Example Rules'!$B$8)=0),"",IF(K234&lt;=-'Example Rules'!$B$8,"STOP","OK"))</f>
        <v/>
      </c>
      <c r="M234" s="26" t="str">
        <f aca="false">IF(P234&lt;&gt;"OK","",MAX(IF(COUNT(M$8:M233)=0,N('Example Rules'!$B$5),INDEX(M$8:M233,MATCH(9.99E+307,M$8:M233)))+N(C234),G234))</f>
        <v/>
      </c>
      <c r="N234" s="27" t="str">
        <f aca="false">IF(P234&lt;&gt;"OK","",IF(N(M234)&lt;=0,"",MAX(0,1-G234/M234)))</f>
        <v/>
      </c>
      <c r="O234" s="33" t="str">
        <f aca="false">IF(P234&lt;&gt;"OK","",IF(OR(N('Example Rules'!$B$11)=0,N(N234)&lt;'Example Rules'!$B$11),1,IF(OR('Example Rules'!$B$12="",N('Example Rules'!$B$12)&lt;0,N('Example Rules'!$B$12)&gt;1),1,'Example Rules'!$B$12)))</f>
        <v/>
      </c>
      <c r="P234" s="28" t="str">
        <f aca="false">IF(COUNTA(A234:E234)=0,"",IF(NOT(ISNUMBER(A234)),"Add a date",IF(NOT(ISNUMBER(B234)),"Add P/L (0 if flat)",IF(AND(C234&lt;&gt;"",NOT(ISNUMBER(C234))),"Deposit must be a number",IF(N('Example Rules'!$B$5)&lt;=0,"Set account size on Rules",IF(A234&lt;=MAX(A$8:A233),"Date must be after the rows above","OK"))))))</f>
        <v/>
      </c>
      <c r="Q234" s="28" t="str">
        <f aca="false">IF(P234&lt;&gt;"OK","",COUNTIF(P$8:P234,"OK"))</f>
        <v/>
      </c>
    </row>
    <row r="235" customFormat="false" ht="15" hidden="false" customHeight="false" outlineLevel="0" collapsed="false">
      <c r="A235" s="29"/>
      <c r="B235" s="32"/>
      <c r="C235" s="32"/>
      <c r="D235" s="15"/>
      <c r="E235" s="15"/>
      <c r="F235" s="26" t="str">
        <f aca="false">IF(P235&lt;&gt;"OK","",IF(COUNT(G$8:G234)=0,N('Example Rules'!$B$5),INDEX(G$8:G234,MATCH(9.99E+307,G$8:G234))))</f>
        <v/>
      </c>
      <c r="G235" s="26" t="str">
        <f aca="false">IF(P235&lt;&gt;"OK","",F235+B235+N(C235))</f>
        <v/>
      </c>
      <c r="H235" s="27" t="str">
        <f aca="false">IF(OR(P235&lt;&gt;"OK",N(F235)&lt;=0),"",B235/F235)</f>
        <v/>
      </c>
      <c r="I235" s="28" t="str">
        <f aca="false">IF(OR(H235="",N('Example Rules'!$B$7)=0),"",IF(H235&lt;=-'Example Rules'!$B$7,"STOP","OK"))</f>
        <v/>
      </c>
      <c r="J235" s="26" t="str">
        <f aca="false">IF(P235&lt;&gt;"OK","",SUMIFS(B$8:B235,A$8:A235,"&gt;"&amp;(A235-7),P$8:P235,"OK"))</f>
        <v/>
      </c>
      <c r="K235" s="27" t="str">
        <f aca="false">IF(P235&lt;&gt;"OK","",IF(G235-J235-SUMIFS(C$8:C235,A$8:A235,"&gt;"&amp;(A235-7),P$8:P235,"OK")&lt;=0,"",J235/(G235-J235-SUMIFS(C$8:C235,A$8:A235,"&gt;"&amp;(A235-7),P$8:P235,"OK"))))</f>
        <v/>
      </c>
      <c r="L235" s="28" t="str">
        <f aca="false">IF(OR(P235&lt;&gt;"OK",K235="",N('Example Rules'!$B$8)=0),"",IF(K235&lt;=-'Example Rules'!$B$8,"STOP","OK"))</f>
        <v/>
      </c>
      <c r="M235" s="26" t="str">
        <f aca="false">IF(P235&lt;&gt;"OK","",MAX(IF(COUNT(M$8:M234)=0,N('Example Rules'!$B$5),INDEX(M$8:M234,MATCH(9.99E+307,M$8:M234)))+N(C235),G235))</f>
        <v/>
      </c>
      <c r="N235" s="27" t="str">
        <f aca="false">IF(P235&lt;&gt;"OK","",IF(N(M235)&lt;=0,"",MAX(0,1-G235/M235)))</f>
        <v/>
      </c>
      <c r="O235" s="33" t="str">
        <f aca="false">IF(P235&lt;&gt;"OK","",IF(OR(N('Example Rules'!$B$11)=0,N(N235)&lt;'Example Rules'!$B$11),1,IF(OR('Example Rules'!$B$12="",N('Example Rules'!$B$12)&lt;0,N('Example Rules'!$B$12)&gt;1),1,'Example Rules'!$B$12)))</f>
        <v/>
      </c>
      <c r="P235" s="28" t="str">
        <f aca="false">IF(COUNTA(A235:E235)=0,"",IF(NOT(ISNUMBER(A235)),"Add a date",IF(NOT(ISNUMBER(B235)),"Add P/L (0 if flat)",IF(AND(C235&lt;&gt;"",NOT(ISNUMBER(C235))),"Deposit must be a number",IF(N('Example Rules'!$B$5)&lt;=0,"Set account size on Rules",IF(A235&lt;=MAX(A$8:A234),"Date must be after the rows above","OK"))))))</f>
        <v/>
      </c>
      <c r="Q235" s="28" t="str">
        <f aca="false">IF(P235&lt;&gt;"OK","",COUNTIF(P$8:P235,"OK"))</f>
        <v/>
      </c>
    </row>
    <row r="236" customFormat="false" ht="15" hidden="false" customHeight="false" outlineLevel="0" collapsed="false">
      <c r="A236" s="29"/>
      <c r="B236" s="32"/>
      <c r="C236" s="32"/>
      <c r="D236" s="15"/>
      <c r="E236" s="15"/>
      <c r="F236" s="26" t="str">
        <f aca="false">IF(P236&lt;&gt;"OK","",IF(COUNT(G$8:G235)=0,N('Example Rules'!$B$5),INDEX(G$8:G235,MATCH(9.99E+307,G$8:G235))))</f>
        <v/>
      </c>
      <c r="G236" s="26" t="str">
        <f aca="false">IF(P236&lt;&gt;"OK","",F236+B236+N(C236))</f>
        <v/>
      </c>
      <c r="H236" s="27" t="str">
        <f aca="false">IF(OR(P236&lt;&gt;"OK",N(F236)&lt;=0),"",B236/F236)</f>
        <v/>
      </c>
      <c r="I236" s="28" t="str">
        <f aca="false">IF(OR(H236="",N('Example Rules'!$B$7)=0),"",IF(H236&lt;=-'Example Rules'!$B$7,"STOP","OK"))</f>
        <v/>
      </c>
      <c r="J236" s="26" t="str">
        <f aca="false">IF(P236&lt;&gt;"OK","",SUMIFS(B$8:B236,A$8:A236,"&gt;"&amp;(A236-7),P$8:P236,"OK"))</f>
        <v/>
      </c>
      <c r="K236" s="27" t="str">
        <f aca="false">IF(P236&lt;&gt;"OK","",IF(G236-J236-SUMIFS(C$8:C236,A$8:A236,"&gt;"&amp;(A236-7),P$8:P236,"OK")&lt;=0,"",J236/(G236-J236-SUMIFS(C$8:C236,A$8:A236,"&gt;"&amp;(A236-7),P$8:P236,"OK"))))</f>
        <v/>
      </c>
      <c r="L236" s="28" t="str">
        <f aca="false">IF(OR(P236&lt;&gt;"OK",K236="",N('Example Rules'!$B$8)=0),"",IF(K236&lt;=-'Example Rules'!$B$8,"STOP","OK"))</f>
        <v/>
      </c>
      <c r="M236" s="26" t="str">
        <f aca="false">IF(P236&lt;&gt;"OK","",MAX(IF(COUNT(M$8:M235)=0,N('Example Rules'!$B$5),INDEX(M$8:M235,MATCH(9.99E+307,M$8:M235)))+N(C236),G236))</f>
        <v/>
      </c>
      <c r="N236" s="27" t="str">
        <f aca="false">IF(P236&lt;&gt;"OK","",IF(N(M236)&lt;=0,"",MAX(0,1-G236/M236)))</f>
        <v/>
      </c>
      <c r="O236" s="33" t="str">
        <f aca="false">IF(P236&lt;&gt;"OK","",IF(OR(N('Example Rules'!$B$11)=0,N(N236)&lt;'Example Rules'!$B$11),1,IF(OR('Example Rules'!$B$12="",N('Example Rules'!$B$12)&lt;0,N('Example Rules'!$B$12)&gt;1),1,'Example Rules'!$B$12)))</f>
        <v/>
      </c>
      <c r="P236" s="28" t="str">
        <f aca="false">IF(COUNTA(A236:E236)=0,"",IF(NOT(ISNUMBER(A236)),"Add a date",IF(NOT(ISNUMBER(B236)),"Add P/L (0 if flat)",IF(AND(C236&lt;&gt;"",NOT(ISNUMBER(C236))),"Deposit must be a number",IF(N('Example Rules'!$B$5)&lt;=0,"Set account size on Rules",IF(A236&lt;=MAX(A$8:A235),"Date must be after the rows above","OK"))))))</f>
        <v/>
      </c>
      <c r="Q236" s="28" t="str">
        <f aca="false">IF(P236&lt;&gt;"OK","",COUNTIF(P$8:P236,"OK"))</f>
        <v/>
      </c>
    </row>
    <row r="237" customFormat="false" ht="15" hidden="false" customHeight="false" outlineLevel="0" collapsed="false">
      <c r="A237" s="29"/>
      <c r="B237" s="32"/>
      <c r="C237" s="32"/>
      <c r="D237" s="15"/>
      <c r="E237" s="15"/>
      <c r="F237" s="26" t="str">
        <f aca="false">IF(P237&lt;&gt;"OK","",IF(COUNT(G$8:G236)=0,N('Example Rules'!$B$5),INDEX(G$8:G236,MATCH(9.99E+307,G$8:G236))))</f>
        <v/>
      </c>
      <c r="G237" s="26" t="str">
        <f aca="false">IF(P237&lt;&gt;"OK","",F237+B237+N(C237))</f>
        <v/>
      </c>
      <c r="H237" s="27" t="str">
        <f aca="false">IF(OR(P237&lt;&gt;"OK",N(F237)&lt;=0),"",B237/F237)</f>
        <v/>
      </c>
      <c r="I237" s="28" t="str">
        <f aca="false">IF(OR(H237="",N('Example Rules'!$B$7)=0),"",IF(H237&lt;=-'Example Rules'!$B$7,"STOP","OK"))</f>
        <v/>
      </c>
      <c r="J237" s="26" t="str">
        <f aca="false">IF(P237&lt;&gt;"OK","",SUMIFS(B$8:B237,A$8:A237,"&gt;"&amp;(A237-7),P$8:P237,"OK"))</f>
        <v/>
      </c>
      <c r="K237" s="27" t="str">
        <f aca="false">IF(P237&lt;&gt;"OK","",IF(G237-J237-SUMIFS(C$8:C237,A$8:A237,"&gt;"&amp;(A237-7),P$8:P237,"OK")&lt;=0,"",J237/(G237-J237-SUMIFS(C$8:C237,A$8:A237,"&gt;"&amp;(A237-7),P$8:P237,"OK"))))</f>
        <v/>
      </c>
      <c r="L237" s="28" t="str">
        <f aca="false">IF(OR(P237&lt;&gt;"OK",K237="",N('Example Rules'!$B$8)=0),"",IF(K237&lt;=-'Example Rules'!$B$8,"STOP","OK"))</f>
        <v/>
      </c>
      <c r="M237" s="26" t="str">
        <f aca="false">IF(P237&lt;&gt;"OK","",MAX(IF(COUNT(M$8:M236)=0,N('Example Rules'!$B$5),INDEX(M$8:M236,MATCH(9.99E+307,M$8:M236)))+N(C237),G237))</f>
        <v/>
      </c>
      <c r="N237" s="27" t="str">
        <f aca="false">IF(P237&lt;&gt;"OK","",IF(N(M237)&lt;=0,"",MAX(0,1-G237/M237)))</f>
        <v/>
      </c>
      <c r="O237" s="33" t="str">
        <f aca="false">IF(P237&lt;&gt;"OK","",IF(OR(N('Example Rules'!$B$11)=0,N(N237)&lt;'Example Rules'!$B$11),1,IF(OR('Example Rules'!$B$12="",N('Example Rules'!$B$12)&lt;0,N('Example Rules'!$B$12)&gt;1),1,'Example Rules'!$B$12)))</f>
        <v/>
      </c>
      <c r="P237" s="28" t="str">
        <f aca="false">IF(COUNTA(A237:E237)=0,"",IF(NOT(ISNUMBER(A237)),"Add a date",IF(NOT(ISNUMBER(B237)),"Add P/L (0 if flat)",IF(AND(C237&lt;&gt;"",NOT(ISNUMBER(C237))),"Deposit must be a number",IF(N('Example Rules'!$B$5)&lt;=0,"Set account size on Rules",IF(A237&lt;=MAX(A$8:A236),"Date must be after the rows above","OK"))))))</f>
        <v/>
      </c>
      <c r="Q237" s="28" t="str">
        <f aca="false">IF(P237&lt;&gt;"OK","",COUNTIF(P$8:P237,"OK"))</f>
        <v/>
      </c>
    </row>
    <row r="238" customFormat="false" ht="15" hidden="false" customHeight="false" outlineLevel="0" collapsed="false">
      <c r="A238" s="29"/>
      <c r="B238" s="32"/>
      <c r="C238" s="32"/>
      <c r="D238" s="15"/>
      <c r="E238" s="15"/>
      <c r="F238" s="26" t="str">
        <f aca="false">IF(P238&lt;&gt;"OK","",IF(COUNT(G$8:G237)=0,N('Example Rules'!$B$5),INDEX(G$8:G237,MATCH(9.99E+307,G$8:G237))))</f>
        <v/>
      </c>
      <c r="G238" s="26" t="str">
        <f aca="false">IF(P238&lt;&gt;"OK","",F238+B238+N(C238))</f>
        <v/>
      </c>
      <c r="H238" s="27" t="str">
        <f aca="false">IF(OR(P238&lt;&gt;"OK",N(F238)&lt;=0),"",B238/F238)</f>
        <v/>
      </c>
      <c r="I238" s="28" t="str">
        <f aca="false">IF(OR(H238="",N('Example Rules'!$B$7)=0),"",IF(H238&lt;=-'Example Rules'!$B$7,"STOP","OK"))</f>
        <v/>
      </c>
      <c r="J238" s="26" t="str">
        <f aca="false">IF(P238&lt;&gt;"OK","",SUMIFS(B$8:B238,A$8:A238,"&gt;"&amp;(A238-7),P$8:P238,"OK"))</f>
        <v/>
      </c>
      <c r="K238" s="27" t="str">
        <f aca="false">IF(P238&lt;&gt;"OK","",IF(G238-J238-SUMIFS(C$8:C238,A$8:A238,"&gt;"&amp;(A238-7),P$8:P238,"OK")&lt;=0,"",J238/(G238-J238-SUMIFS(C$8:C238,A$8:A238,"&gt;"&amp;(A238-7),P$8:P238,"OK"))))</f>
        <v/>
      </c>
      <c r="L238" s="28" t="str">
        <f aca="false">IF(OR(P238&lt;&gt;"OK",K238="",N('Example Rules'!$B$8)=0),"",IF(K238&lt;=-'Example Rules'!$B$8,"STOP","OK"))</f>
        <v/>
      </c>
      <c r="M238" s="26" t="str">
        <f aca="false">IF(P238&lt;&gt;"OK","",MAX(IF(COUNT(M$8:M237)=0,N('Example Rules'!$B$5),INDEX(M$8:M237,MATCH(9.99E+307,M$8:M237)))+N(C238),G238))</f>
        <v/>
      </c>
      <c r="N238" s="27" t="str">
        <f aca="false">IF(P238&lt;&gt;"OK","",IF(N(M238)&lt;=0,"",MAX(0,1-G238/M238)))</f>
        <v/>
      </c>
      <c r="O238" s="33" t="str">
        <f aca="false">IF(P238&lt;&gt;"OK","",IF(OR(N('Example Rules'!$B$11)=0,N(N238)&lt;'Example Rules'!$B$11),1,IF(OR('Example Rules'!$B$12="",N('Example Rules'!$B$12)&lt;0,N('Example Rules'!$B$12)&gt;1),1,'Example Rules'!$B$12)))</f>
        <v/>
      </c>
      <c r="P238" s="28" t="str">
        <f aca="false">IF(COUNTA(A238:E238)=0,"",IF(NOT(ISNUMBER(A238)),"Add a date",IF(NOT(ISNUMBER(B238)),"Add P/L (0 if flat)",IF(AND(C238&lt;&gt;"",NOT(ISNUMBER(C238))),"Deposit must be a number",IF(N('Example Rules'!$B$5)&lt;=0,"Set account size on Rules",IF(A238&lt;=MAX(A$8:A237),"Date must be after the rows above","OK"))))))</f>
        <v/>
      </c>
      <c r="Q238" s="28" t="str">
        <f aca="false">IF(P238&lt;&gt;"OK","",COUNTIF(P$8:P238,"OK"))</f>
        <v/>
      </c>
    </row>
    <row r="239" customFormat="false" ht="15" hidden="false" customHeight="false" outlineLevel="0" collapsed="false">
      <c r="A239" s="29"/>
      <c r="B239" s="32"/>
      <c r="C239" s="32"/>
      <c r="D239" s="15"/>
      <c r="E239" s="15"/>
      <c r="F239" s="26" t="str">
        <f aca="false">IF(P239&lt;&gt;"OK","",IF(COUNT(G$8:G238)=0,N('Example Rules'!$B$5),INDEX(G$8:G238,MATCH(9.99E+307,G$8:G238))))</f>
        <v/>
      </c>
      <c r="G239" s="26" t="str">
        <f aca="false">IF(P239&lt;&gt;"OK","",F239+B239+N(C239))</f>
        <v/>
      </c>
      <c r="H239" s="27" t="str">
        <f aca="false">IF(OR(P239&lt;&gt;"OK",N(F239)&lt;=0),"",B239/F239)</f>
        <v/>
      </c>
      <c r="I239" s="28" t="str">
        <f aca="false">IF(OR(H239="",N('Example Rules'!$B$7)=0),"",IF(H239&lt;=-'Example Rules'!$B$7,"STOP","OK"))</f>
        <v/>
      </c>
      <c r="J239" s="26" t="str">
        <f aca="false">IF(P239&lt;&gt;"OK","",SUMIFS(B$8:B239,A$8:A239,"&gt;"&amp;(A239-7),P$8:P239,"OK"))</f>
        <v/>
      </c>
      <c r="K239" s="27" t="str">
        <f aca="false">IF(P239&lt;&gt;"OK","",IF(G239-J239-SUMIFS(C$8:C239,A$8:A239,"&gt;"&amp;(A239-7),P$8:P239,"OK")&lt;=0,"",J239/(G239-J239-SUMIFS(C$8:C239,A$8:A239,"&gt;"&amp;(A239-7),P$8:P239,"OK"))))</f>
        <v/>
      </c>
      <c r="L239" s="28" t="str">
        <f aca="false">IF(OR(P239&lt;&gt;"OK",K239="",N('Example Rules'!$B$8)=0),"",IF(K239&lt;=-'Example Rules'!$B$8,"STOP","OK"))</f>
        <v/>
      </c>
      <c r="M239" s="26" t="str">
        <f aca="false">IF(P239&lt;&gt;"OK","",MAX(IF(COUNT(M$8:M238)=0,N('Example Rules'!$B$5),INDEX(M$8:M238,MATCH(9.99E+307,M$8:M238)))+N(C239),G239))</f>
        <v/>
      </c>
      <c r="N239" s="27" t="str">
        <f aca="false">IF(P239&lt;&gt;"OK","",IF(N(M239)&lt;=0,"",MAX(0,1-G239/M239)))</f>
        <v/>
      </c>
      <c r="O239" s="33" t="str">
        <f aca="false">IF(P239&lt;&gt;"OK","",IF(OR(N('Example Rules'!$B$11)=0,N(N239)&lt;'Example Rules'!$B$11),1,IF(OR('Example Rules'!$B$12="",N('Example Rules'!$B$12)&lt;0,N('Example Rules'!$B$12)&gt;1),1,'Example Rules'!$B$12)))</f>
        <v/>
      </c>
      <c r="P239" s="28" t="str">
        <f aca="false">IF(COUNTA(A239:E239)=0,"",IF(NOT(ISNUMBER(A239)),"Add a date",IF(NOT(ISNUMBER(B239)),"Add P/L (0 if flat)",IF(AND(C239&lt;&gt;"",NOT(ISNUMBER(C239))),"Deposit must be a number",IF(N('Example Rules'!$B$5)&lt;=0,"Set account size on Rules",IF(A239&lt;=MAX(A$8:A238),"Date must be after the rows above","OK"))))))</f>
        <v/>
      </c>
      <c r="Q239" s="28" t="str">
        <f aca="false">IF(P239&lt;&gt;"OK","",COUNTIF(P$8:P239,"OK"))</f>
        <v/>
      </c>
    </row>
    <row r="240" customFormat="false" ht="15" hidden="false" customHeight="false" outlineLevel="0" collapsed="false">
      <c r="A240" s="29"/>
      <c r="B240" s="32"/>
      <c r="C240" s="32"/>
      <c r="D240" s="15"/>
      <c r="E240" s="15"/>
      <c r="F240" s="26" t="str">
        <f aca="false">IF(P240&lt;&gt;"OK","",IF(COUNT(G$8:G239)=0,N('Example Rules'!$B$5),INDEX(G$8:G239,MATCH(9.99E+307,G$8:G239))))</f>
        <v/>
      </c>
      <c r="G240" s="26" t="str">
        <f aca="false">IF(P240&lt;&gt;"OK","",F240+B240+N(C240))</f>
        <v/>
      </c>
      <c r="H240" s="27" t="str">
        <f aca="false">IF(OR(P240&lt;&gt;"OK",N(F240)&lt;=0),"",B240/F240)</f>
        <v/>
      </c>
      <c r="I240" s="28" t="str">
        <f aca="false">IF(OR(H240="",N('Example Rules'!$B$7)=0),"",IF(H240&lt;=-'Example Rules'!$B$7,"STOP","OK"))</f>
        <v/>
      </c>
      <c r="J240" s="26" t="str">
        <f aca="false">IF(P240&lt;&gt;"OK","",SUMIFS(B$8:B240,A$8:A240,"&gt;"&amp;(A240-7),P$8:P240,"OK"))</f>
        <v/>
      </c>
      <c r="K240" s="27" t="str">
        <f aca="false">IF(P240&lt;&gt;"OK","",IF(G240-J240-SUMIFS(C$8:C240,A$8:A240,"&gt;"&amp;(A240-7),P$8:P240,"OK")&lt;=0,"",J240/(G240-J240-SUMIFS(C$8:C240,A$8:A240,"&gt;"&amp;(A240-7),P$8:P240,"OK"))))</f>
        <v/>
      </c>
      <c r="L240" s="28" t="str">
        <f aca="false">IF(OR(P240&lt;&gt;"OK",K240="",N('Example Rules'!$B$8)=0),"",IF(K240&lt;=-'Example Rules'!$B$8,"STOP","OK"))</f>
        <v/>
      </c>
      <c r="M240" s="26" t="str">
        <f aca="false">IF(P240&lt;&gt;"OK","",MAX(IF(COUNT(M$8:M239)=0,N('Example Rules'!$B$5),INDEX(M$8:M239,MATCH(9.99E+307,M$8:M239)))+N(C240),G240))</f>
        <v/>
      </c>
      <c r="N240" s="27" t="str">
        <f aca="false">IF(P240&lt;&gt;"OK","",IF(N(M240)&lt;=0,"",MAX(0,1-G240/M240)))</f>
        <v/>
      </c>
      <c r="O240" s="33" t="str">
        <f aca="false">IF(P240&lt;&gt;"OK","",IF(OR(N('Example Rules'!$B$11)=0,N(N240)&lt;'Example Rules'!$B$11),1,IF(OR('Example Rules'!$B$12="",N('Example Rules'!$B$12)&lt;0,N('Example Rules'!$B$12)&gt;1),1,'Example Rules'!$B$12)))</f>
        <v/>
      </c>
      <c r="P240" s="28" t="str">
        <f aca="false">IF(COUNTA(A240:E240)=0,"",IF(NOT(ISNUMBER(A240)),"Add a date",IF(NOT(ISNUMBER(B240)),"Add P/L (0 if flat)",IF(AND(C240&lt;&gt;"",NOT(ISNUMBER(C240))),"Deposit must be a number",IF(N('Example Rules'!$B$5)&lt;=0,"Set account size on Rules",IF(A240&lt;=MAX(A$8:A239),"Date must be after the rows above","OK"))))))</f>
        <v/>
      </c>
      <c r="Q240" s="28" t="str">
        <f aca="false">IF(P240&lt;&gt;"OK","",COUNTIF(P$8:P240,"OK"))</f>
        <v/>
      </c>
    </row>
    <row r="241" customFormat="false" ht="15" hidden="false" customHeight="false" outlineLevel="0" collapsed="false">
      <c r="A241" s="29"/>
      <c r="B241" s="32"/>
      <c r="C241" s="32"/>
      <c r="D241" s="15"/>
      <c r="E241" s="15"/>
      <c r="F241" s="26" t="str">
        <f aca="false">IF(P241&lt;&gt;"OK","",IF(COUNT(G$8:G240)=0,N('Example Rules'!$B$5),INDEX(G$8:G240,MATCH(9.99E+307,G$8:G240))))</f>
        <v/>
      </c>
      <c r="G241" s="26" t="str">
        <f aca="false">IF(P241&lt;&gt;"OK","",F241+B241+N(C241))</f>
        <v/>
      </c>
      <c r="H241" s="27" t="str">
        <f aca="false">IF(OR(P241&lt;&gt;"OK",N(F241)&lt;=0),"",B241/F241)</f>
        <v/>
      </c>
      <c r="I241" s="28" t="str">
        <f aca="false">IF(OR(H241="",N('Example Rules'!$B$7)=0),"",IF(H241&lt;=-'Example Rules'!$B$7,"STOP","OK"))</f>
        <v/>
      </c>
      <c r="J241" s="26" t="str">
        <f aca="false">IF(P241&lt;&gt;"OK","",SUMIFS(B$8:B241,A$8:A241,"&gt;"&amp;(A241-7),P$8:P241,"OK"))</f>
        <v/>
      </c>
      <c r="K241" s="27" t="str">
        <f aca="false">IF(P241&lt;&gt;"OK","",IF(G241-J241-SUMIFS(C$8:C241,A$8:A241,"&gt;"&amp;(A241-7),P$8:P241,"OK")&lt;=0,"",J241/(G241-J241-SUMIFS(C$8:C241,A$8:A241,"&gt;"&amp;(A241-7),P$8:P241,"OK"))))</f>
        <v/>
      </c>
      <c r="L241" s="28" t="str">
        <f aca="false">IF(OR(P241&lt;&gt;"OK",K241="",N('Example Rules'!$B$8)=0),"",IF(K241&lt;=-'Example Rules'!$B$8,"STOP","OK"))</f>
        <v/>
      </c>
      <c r="M241" s="26" t="str">
        <f aca="false">IF(P241&lt;&gt;"OK","",MAX(IF(COUNT(M$8:M240)=0,N('Example Rules'!$B$5),INDEX(M$8:M240,MATCH(9.99E+307,M$8:M240)))+N(C241),G241))</f>
        <v/>
      </c>
      <c r="N241" s="27" t="str">
        <f aca="false">IF(P241&lt;&gt;"OK","",IF(N(M241)&lt;=0,"",MAX(0,1-G241/M241)))</f>
        <v/>
      </c>
      <c r="O241" s="33" t="str">
        <f aca="false">IF(P241&lt;&gt;"OK","",IF(OR(N('Example Rules'!$B$11)=0,N(N241)&lt;'Example Rules'!$B$11),1,IF(OR('Example Rules'!$B$12="",N('Example Rules'!$B$12)&lt;0,N('Example Rules'!$B$12)&gt;1),1,'Example Rules'!$B$12)))</f>
        <v/>
      </c>
      <c r="P241" s="28" t="str">
        <f aca="false">IF(COUNTA(A241:E241)=0,"",IF(NOT(ISNUMBER(A241)),"Add a date",IF(NOT(ISNUMBER(B241)),"Add P/L (0 if flat)",IF(AND(C241&lt;&gt;"",NOT(ISNUMBER(C241))),"Deposit must be a number",IF(N('Example Rules'!$B$5)&lt;=0,"Set account size on Rules",IF(A241&lt;=MAX(A$8:A240),"Date must be after the rows above","OK"))))))</f>
        <v/>
      </c>
      <c r="Q241" s="28" t="str">
        <f aca="false">IF(P241&lt;&gt;"OK","",COUNTIF(P$8:P241,"OK"))</f>
        <v/>
      </c>
    </row>
    <row r="242" customFormat="false" ht="15" hidden="false" customHeight="false" outlineLevel="0" collapsed="false">
      <c r="A242" s="29"/>
      <c r="B242" s="32"/>
      <c r="C242" s="32"/>
      <c r="D242" s="15"/>
      <c r="E242" s="15"/>
      <c r="F242" s="26" t="str">
        <f aca="false">IF(P242&lt;&gt;"OK","",IF(COUNT(G$8:G241)=0,N('Example Rules'!$B$5),INDEX(G$8:G241,MATCH(9.99E+307,G$8:G241))))</f>
        <v/>
      </c>
      <c r="G242" s="26" t="str">
        <f aca="false">IF(P242&lt;&gt;"OK","",F242+B242+N(C242))</f>
        <v/>
      </c>
      <c r="H242" s="27" t="str">
        <f aca="false">IF(OR(P242&lt;&gt;"OK",N(F242)&lt;=0),"",B242/F242)</f>
        <v/>
      </c>
      <c r="I242" s="28" t="str">
        <f aca="false">IF(OR(H242="",N('Example Rules'!$B$7)=0),"",IF(H242&lt;=-'Example Rules'!$B$7,"STOP","OK"))</f>
        <v/>
      </c>
      <c r="J242" s="26" t="str">
        <f aca="false">IF(P242&lt;&gt;"OK","",SUMIFS(B$8:B242,A$8:A242,"&gt;"&amp;(A242-7),P$8:P242,"OK"))</f>
        <v/>
      </c>
      <c r="K242" s="27" t="str">
        <f aca="false">IF(P242&lt;&gt;"OK","",IF(G242-J242-SUMIFS(C$8:C242,A$8:A242,"&gt;"&amp;(A242-7),P$8:P242,"OK")&lt;=0,"",J242/(G242-J242-SUMIFS(C$8:C242,A$8:A242,"&gt;"&amp;(A242-7),P$8:P242,"OK"))))</f>
        <v/>
      </c>
      <c r="L242" s="28" t="str">
        <f aca="false">IF(OR(P242&lt;&gt;"OK",K242="",N('Example Rules'!$B$8)=0),"",IF(K242&lt;=-'Example Rules'!$B$8,"STOP","OK"))</f>
        <v/>
      </c>
      <c r="M242" s="26" t="str">
        <f aca="false">IF(P242&lt;&gt;"OK","",MAX(IF(COUNT(M$8:M241)=0,N('Example Rules'!$B$5),INDEX(M$8:M241,MATCH(9.99E+307,M$8:M241)))+N(C242),G242))</f>
        <v/>
      </c>
      <c r="N242" s="27" t="str">
        <f aca="false">IF(P242&lt;&gt;"OK","",IF(N(M242)&lt;=0,"",MAX(0,1-G242/M242)))</f>
        <v/>
      </c>
      <c r="O242" s="33" t="str">
        <f aca="false">IF(P242&lt;&gt;"OK","",IF(OR(N('Example Rules'!$B$11)=0,N(N242)&lt;'Example Rules'!$B$11),1,IF(OR('Example Rules'!$B$12="",N('Example Rules'!$B$12)&lt;0,N('Example Rules'!$B$12)&gt;1),1,'Example Rules'!$B$12)))</f>
        <v/>
      </c>
      <c r="P242" s="28" t="str">
        <f aca="false">IF(COUNTA(A242:E242)=0,"",IF(NOT(ISNUMBER(A242)),"Add a date",IF(NOT(ISNUMBER(B242)),"Add P/L (0 if flat)",IF(AND(C242&lt;&gt;"",NOT(ISNUMBER(C242))),"Deposit must be a number",IF(N('Example Rules'!$B$5)&lt;=0,"Set account size on Rules",IF(A242&lt;=MAX(A$8:A241),"Date must be after the rows above","OK"))))))</f>
        <v/>
      </c>
      <c r="Q242" s="28" t="str">
        <f aca="false">IF(P242&lt;&gt;"OK","",COUNTIF(P$8:P242,"OK"))</f>
        <v/>
      </c>
    </row>
    <row r="243" customFormat="false" ht="15" hidden="false" customHeight="false" outlineLevel="0" collapsed="false">
      <c r="A243" s="29"/>
      <c r="B243" s="32"/>
      <c r="C243" s="32"/>
      <c r="D243" s="15"/>
      <c r="E243" s="15"/>
      <c r="F243" s="26" t="str">
        <f aca="false">IF(P243&lt;&gt;"OK","",IF(COUNT(G$8:G242)=0,N('Example Rules'!$B$5),INDEX(G$8:G242,MATCH(9.99E+307,G$8:G242))))</f>
        <v/>
      </c>
      <c r="G243" s="26" t="str">
        <f aca="false">IF(P243&lt;&gt;"OK","",F243+B243+N(C243))</f>
        <v/>
      </c>
      <c r="H243" s="27" t="str">
        <f aca="false">IF(OR(P243&lt;&gt;"OK",N(F243)&lt;=0),"",B243/F243)</f>
        <v/>
      </c>
      <c r="I243" s="28" t="str">
        <f aca="false">IF(OR(H243="",N('Example Rules'!$B$7)=0),"",IF(H243&lt;=-'Example Rules'!$B$7,"STOP","OK"))</f>
        <v/>
      </c>
      <c r="J243" s="26" t="str">
        <f aca="false">IF(P243&lt;&gt;"OK","",SUMIFS(B$8:B243,A$8:A243,"&gt;"&amp;(A243-7),P$8:P243,"OK"))</f>
        <v/>
      </c>
      <c r="K243" s="27" t="str">
        <f aca="false">IF(P243&lt;&gt;"OK","",IF(G243-J243-SUMIFS(C$8:C243,A$8:A243,"&gt;"&amp;(A243-7),P$8:P243,"OK")&lt;=0,"",J243/(G243-J243-SUMIFS(C$8:C243,A$8:A243,"&gt;"&amp;(A243-7),P$8:P243,"OK"))))</f>
        <v/>
      </c>
      <c r="L243" s="28" t="str">
        <f aca="false">IF(OR(P243&lt;&gt;"OK",K243="",N('Example Rules'!$B$8)=0),"",IF(K243&lt;=-'Example Rules'!$B$8,"STOP","OK"))</f>
        <v/>
      </c>
      <c r="M243" s="26" t="str">
        <f aca="false">IF(P243&lt;&gt;"OK","",MAX(IF(COUNT(M$8:M242)=0,N('Example Rules'!$B$5),INDEX(M$8:M242,MATCH(9.99E+307,M$8:M242)))+N(C243),G243))</f>
        <v/>
      </c>
      <c r="N243" s="27" t="str">
        <f aca="false">IF(P243&lt;&gt;"OK","",IF(N(M243)&lt;=0,"",MAX(0,1-G243/M243)))</f>
        <v/>
      </c>
      <c r="O243" s="33" t="str">
        <f aca="false">IF(P243&lt;&gt;"OK","",IF(OR(N('Example Rules'!$B$11)=0,N(N243)&lt;'Example Rules'!$B$11),1,IF(OR('Example Rules'!$B$12="",N('Example Rules'!$B$12)&lt;0,N('Example Rules'!$B$12)&gt;1),1,'Example Rules'!$B$12)))</f>
        <v/>
      </c>
      <c r="P243" s="28" t="str">
        <f aca="false">IF(COUNTA(A243:E243)=0,"",IF(NOT(ISNUMBER(A243)),"Add a date",IF(NOT(ISNUMBER(B243)),"Add P/L (0 if flat)",IF(AND(C243&lt;&gt;"",NOT(ISNUMBER(C243))),"Deposit must be a number",IF(N('Example Rules'!$B$5)&lt;=0,"Set account size on Rules",IF(A243&lt;=MAX(A$8:A242),"Date must be after the rows above","OK"))))))</f>
        <v/>
      </c>
      <c r="Q243" s="28" t="str">
        <f aca="false">IF(P243&lt;&gt;"OK","",COUNTIF(P$8:P243,"OK"))</f>
        <v/>
      </c>
    </row>
    <row r="244" customFormat="false" ht="15" hidden="false" customHeight="false" outlineLevel="0" collapsed="false">
      <c r="A244" s="29"/>
      <c r="B244" s="32"/>
      <c r="C244" s="32"/>
      <c r="D244" s="15"/>
      <c r="E244" s="15"/>
      <c r="F244" s="26" t="str">
        <f aca="false">IF(P244&lt;&gt;"OK","",IF(COUNT(G$8:G243)=0,N('Example Rules'!$B$5),INDEX(G$8:G243,MATCH(9.99E+307,G$8:G243))))</f>
        <v/>
      </c>
      <c r="G244" s="26" t="str">
        <f aca="false">IF(P244&lt;&gt;"OK","",F244+B244+N(C244))</f>
        <v/>
      </c>
      <c r="H244" s="27" t="str">
        <f aca="false">IF(OR(P244&lt;&gt;"OK",N(F244)&lt;=0),"",B244/F244)</f>
        <v/>
      </c>
      <c r="I244" s="28" t="str">
        <f aca="false">IF(OR(H244="",N('Example Rules'!$B$7)=0),"",IF(H244&lt;=-'Example Rules'!$B$7,"STOP","OK"))</f>
        <v/>
      </c>
      <c r="J244" s="26" t="str">
        <f aca="false">IF(P244&lt;&gt;"OK","",SUMIFS(B$8:B244,A$8:A244,"&gt;"&amp;(A244-7),P$8:P244,"OK"))</f>
        <v/>
      </c>
      <c r="K244" s="27" t="str">
        <f aca="false">IF(P244&lt;&gt;"OK","",IF(G244-J244-SUMIFS(C$8:C244,A$8:A244,"&gt;"&amp;(A244-7),P$8:P244,"OK")&lt;=0,"",J244/(G244-J244-SUMIFS(C$8:C244,A$8:A244,"&gt;"&amp;(A244-7),P$8:P244,"OK"))))</f>
        <v/>
      </c>
      <c r="L244" s="28" t="str">
        <f aca="false">IF(OR(P244&lt;&gt;"OK",K244="",N('Example Rules'!$B$8)=0),"",IF(K244&lt;=-'Example Rules'!$B$8,"STOP","OK"))</f>
        <v/>
      </c>
      <c r="M244" s="26" t="str">
        <f aca="false">IF(P244&lt;&gt;"OK","",MAX(IF(COUNT(M$8:M243)=0,N('Example Rules'!$B$5),INDEX(M$8:M243,MATCH(9.99E+307,M$8:M243)))+N(C244),G244))</f>
        <v/>
      </c>
      <c r="N244" s="27" t="str">
        <f aca="false">IF(P244&lt;&gt;"OK","",IF(N(M244)&lt;=0,"",MAX(0,1-G244/M244)))</f>
        <v/>
      </c>
      <c r="O244" s="33" t="str">
        <f aca="false">IF(P244&lt;&gt;"OK","",IF(OR(N('Example Rules'!$B$11)=0,N(N244)&lt;'Example Rules'!$B$11),1,IF(OR('Example Rules'!$B$12="",N('Example Rules'!$B$12)&lt;0,N('Example Rules'!$B$12)&gt;1),1,'Example Rules'!$B$12)))</f>
        <v/>
      </c>
      <c r="P244" s="28" t="str">
        <f aca="false">IF(COUNTA(A244:E244)=0,"",IF(NOT(ISNUMBER(A244)),"Add a date",IF(NOT(ISNUMBER(B244)),"Add P/L (0 if flat)",IF(AND(C244&lt;&gt;"",NOT(ISNUMBER(C244))),"Deposit must be a number",IF(N('Example Rules'!$B$5)&lt;=0,"Set account size on Rules",IF(A244&lt;=MAX(A$8:A243),"Date must be after the rows above","OK"))))))</f>
        <v/>
      </c>
      <c r="Q244" s="28" t="str">
        <f aca="false">IF(P244&lt;&gt;"OK","",COUNTIF(P$8:P244,"OK"))</f>
        <v/>
      </c>
    </row>
    <row r="245" customFormat="false" ht="15" hidden="false" customHeight="false" outlineLevel="0" collapsed="false">
      <c r="A245" s="29"/>
      <c r="B245" s="32"/>
      <c r="C245" s="32"/>
      <c r="D245" s="15"/>
      <c r="E245" s="15"/>
      <c r="F245" s="26" t="str">
        <f aca="false">IF(P245&lt;&gt;"OK","",IF(COUNT(G$8:G244)=0,N('Example Rules'!$B$5),INDEX(G$8:G244,MATCH(9.99E+307,G$8:G244))))</f>
        <v/>
      </c>
      <c r="G245" s="26" t="str">
        <f aca="false">IF(P245&lt;&gt;"OK","",F245+B245+N(C245))</f>
        <v/>
      </c>
      <c r="H245" s="27" t="str">
        <f aca="false">IF(OR(P245&lt;&gt;"OK",N(F245)&lt;=0),"",B245/F245)</f>
        <v/>
      </c>
      <c r="I245" s="28" t="str">
        <f aca="false">IF(OR(H245="",N('Example Rules'!$B$7)=0),"",IF(H245&lt;=-'Example Rules'!$B$7,"STOP","OK"))</f>
        <v/>
      </c>
      <c r="J245" s="26" t="str">
        <f aca="false">IF(P245&lt;&gt;"OK","",SUMIFS(B$8:B245,A$8:A245,"&gt;"&amp;(A245-7),P$8:P245,"OK"))</f>
        <v/>
      </c>
      <c r="K245" s="27" t="str">
        <f aca="false">IF(P245&lt;&gt;"OK","",IF(G245-J245-SUMIFS(C$8:C245,A$8:A245,"&gt;"&amp;(A245-7),P$8:P245,"OK")&lt;=0,"",J245/(G245-J245-SUMIFS(C$8:C245,A$8:A245,"&gt;"&amp;(A245-7),P$8:P245,"OK"))))</f>
        <v/>
      </c>
      <c r="L245" s="28" t="str">
        <f aca="false">IF(OR(P245&lt;&gt;"OK",K245="",N('Example Rules'!$B$8)=0),"",IF(K245&lt;=-'Example Rules'!$B$8,"STOP","OK"))</f>
        <v/>
      </c>
      <c r="M245" s="26" t="str">
        <f aca="false">IF(P245&lt;&gt;"OK","",MAX(IF(COUNT(M$8:M244)=0,N('Example Rules'!$B$5),INDEX(M$8:M244,MATCH(9.99E+307,M$8:M244)))+N(C245),G245))</f>
        <v/>
      </c>
      <c r="N245" s="27" t="str">
        <f aca="false">IF(P245&lt;&gt;"OK","",IF(N(M245)&lt;=0,"",MAX(0,1-G245/M245)))</f>
        <v/>
      </c>
      <c r="O245" s="33" t="str">
        <f aca="false">IF(P245&lt;&gt;"OK","",IF(OR(N('Example Rules'!$B$11)=0,N(N245)&lt;'Example Rules'!$B$11),1,IF(OR('Example Rules'!$B$12="",N('Example Rules'!$B$12)&lt;0,N('Example Rules'!$B$12)&gt;1),1,'Example Rules'!$B$12)))</f>
        <v/>
      </c>
      <c r="P245" s="28" t="str">
        <f aca="false">IF(COUNTA(A245:E245)=0,"",IF(NOT(ISNUMBER(A245)),"Add a date",IF(NOT(ISNUMBER(B245)),"Add P/L (0 if flat)",IF(AND(C245&lt;&gt;"",NOT(ISNUMBER(C245))),"Deposit must be a number",IF(N('Example Rules'!$B$5)&lt;=0,"Set account size on Rules",IF(A245&lt;=MAX(A$8:A244),"Date must be after the rows above","OK"))))))</f>
        <v/>
      </c>
      <c r="Q245" s="28" t="str">
        <f aca="false">IF(P245&lt;&gt;"OK","",COUNTIF(P$8:P245,"OK"))</f>
        <v/>
      </c>
    </row>
    <row r="246" customFormat="false" ht="15" hidden="false" customHeight="false" outlineLevel="0" collapsed="false">
      <c r="A246" s="29"/>
      <c r="B246" s="32"/>
      <c r="C246" s="32"/>
      <c r="D246" s="15"/>
      <c r="E246" s="15"/>
      <c r="F246" s="26" t="str">
        <f aca="false">IF(P246&lt;&gt;"OK","",IF(COUNT(G$8:G245)=0,N('Example Rules'!$B$5),INDEX(G$8:G245,MATCH(9.99E+307,G$8:G245))))</f>
        <v/>
      </c>
      <c r="G246" s="26" t="str">
        <f aca="false">IF(P246&lt;&gt;"OK","",F246+B246+N(C246))</f>
        <v/>
      </c>
      <c r="H246" s="27" t="str">
        <f aca="false">IF(OR(P246&lt;&gt;"OK",N(F246)&lt;=0),"",B246/F246)</f>
        <v/>
      </c>
      <c r="I246" s="28" t="str">
        <f aca="false">IF(OR(H246="",N('Example Rules'!$B$7)=0),"",IF(H246&lt;=-'Example Rules'!$B$7,"STOP","OK"))</f>
        <v/>
      </c>
      <c r="J246" s="26" t="str">
        <f aca="false">IF(P246&lt;&gt;"OK","",SUMIFS(B$8:B246,A$8:A246,"&gt;"&amp;(A246-7),P$8:P246,"OK"))</f>
        <v/>
      </c>
      <c r="K246" s="27" t="str">
        <f aca="false">IF(P246&lt;&gt;"OK","",IF(G246-J246-SUMIFS(C$8:C246,A$8:A246,"&gt;"&amp;(A246-7),P$8:P246,"OK")&lt;=0,"",J246/(G246-J246-SUMIFS(C$8:C246,A$8:A246,"&gt;"&amp;(A246-7),P$8:P246,"OK"))))</f>
        <v/>
      </c>
      <c r="L246" s="28" t="str">
        <f aca="false">IF(OR(P246&lt;&gt;"OK",K246="",N('Example Rules'!$B$8)=0),"",IF(K246&lt;=-'Example Rules'!$B$8,"STOP","OK"))</f>
        <v/>
      </c>
      <c r="M246" s="26" t="str">
        <f aca="false">IF(P246&lt;&gt;"OK","",MAX(IF(COUNT(M$8:M245)=0,N('Example Rules'!$B$5),INDEX(M$8:M245,MATCH(9.99E+307,M$8:M245)))+N(C246),G246))</f>
        <v/>
      </c>
      <c r="N246" s="27" t="str">
        <f aca="false">IF(P246&lt;&gt;"OK","",IF(N(M246)&lt;=0,"",MAX(0,1-G246/M246)))</f>
        <v/>
      </c>
      <c r="O246" s="33" t="str">
        <f aca="false">IF(P246&lt;&gt;"OK","",IF(OR(N('Example Rules'!$B$11)=0,N(N246)&lt;'Example Rules'!$B$11),1,IF(OR('Example Rules'!$B$12="",N('Example Rules'!$B$12)&lt;0,N('Example Rules'!$B$12)&gt;1),1,'Example Rules'!$B$12)))</f>
        <v/>
      </c>
      <c r="P246" s="28" t="str">
        <f aca="false">IF(COUNTA(A246:E246)=0,"",IF(NOT(ISNUMBER(A246)),"Add a date",IF(NOT(ISNUMBER(B246)),"Add P/L (0 if flat)",IF(AND(C246&lt;&gt;"",NOT(ISNUMBER(C246))),"Deposit must be a number",IF(N('Example Rules'!$B$5)&lt;=0,"Set account size on Rules",IF(A246&lt;=MAX(A$8:A245),"Date must be after the rows above","OK"))))))</f>
        <v/>
      </c>
      <c r="Q246" s="28" t="str">
        <f aca="false">IF(P246&lt;&gt;"OK","",COUNTIF(P$8:P246,"OK"))</f>
        <v/>
      </c>
    </row>
    <row r="247" customFormat="false" ht="15" hidden="false" customHeight="false" outlineLevel="0" collapsed="false">
      <c r="A247" s="29"/>
      <c r="B247" s="32"/>
      <c r="C247" s="32"/>
      <c r="D247" s="15"/>
      <c r="E247" s="15"/>
      <c r="F247" s="26" t="str">
        <f aca="false">IF(P247&lt;&gt;"OK","",IF(COUNT(G$8:G246)=0,N('Example Rules'!$B$5),INDEX(G$8:G246,MATCH(9.99E+307,G$8:G246))))</f>
        <v/>
      </c>
      <c r="G247" s="26" t="str">
        <f aca="false">IF(P247&lt;&gt;"OK","",F247+B247+N(C247))</f>
        <v/>
      </c>
      <c r="H247" s="27" t="str">
        <f aca="false">IF(OR(P247&lt;&gt;"OK",N(F247)&lt;=0),"",B247/F247)</f>
        <v/>
      </c>
      <c r="I247" s="28" t="str">
        <f aca="false">IF(OR(H247="",N('Example Rules'!$B$7)=0),"",IF(H247&lt;=-'Example Rules'!$B$7,"STOP","OK"))</f>
        <v/>
      </c>
      <c r="J247" s="26" t="str">
        <f aca="false">IF(P247&lt;&gt;"OK","",SUMIFS(B$8:B247,A$8:A247,"&gt;"&amp;(A247-7),P$8:P247,"OK"))</f>
        <v/>
      </c>
      <c r="K247" s="27" t="str">
        <f aca="false">IF(P247&lt;&gt;"OK","",IF(G247-J247-SUMIFS(C$8:C247,A$8:A247,"&gt;"&amp;(A247-7),P$8:P247,"OK")&lt;=0,"",J247/(G247-J247-SUMIFS(C$8:C247,A$8:A247,"&gt;"&amp;(A247-7),P$8:P247,"OK"))))</f>
        <v/>
      </c>
      <c r="L247" s="28" t="str">
        <f aca="false">IF(OR(P247&lt;&gt;"OK",K247="",N('Example Rules'!$B$8)=0),"",IF(K247&lt;=-'Example Rules'!$B$8,"STOP","OK"))</f>
        <v/>
      </c>
      <c r="M247" s="26" t="str">
        <f aca="false">IF(P247&lt;&gt;"OK","",MAX(IF(COUNT(M$8:M246)=0,N('Example Rules'!$B$5),INDEX(M$8:M246,MATCH(9.99E+307,M$8:M246)))+N(C247),G247))</f>
        <v/>
      </c>
      <c r="N247" s="27" t="str">
        <f aca="false">IF(P247&lt;&gt;"OK","",IF(N(M247)&lt;=0,"",MAX(0,1-G247/M247)))</f>
        <v/>
      </c>
      <c r="O247" s="33" t="str">
        <f aca="false">IF(P247&lt;&gt;"OK","",IF(OR(N('Example Rules'!$B$11)=0,N(N247)&lt;'Example Rules'!$B$11),1,IF(OR('Example Rules'!$B$12="",N('Example Rules'!$B$12)&lt;0,N('Example Rules'!$B$12)&gt;1),1,'Example Rules'!$B$12)))</f>
        <v/>
      </c>
      <c r="P247" s="28" t="str">
        <f aca="false">IF(COUNTA(A247:E247)=0,"",IF(NOT(ISNUMBER(A247)),"Add a date",IF(NOT(ISNUMBER(B247)),"Add P/L (0 if flat)",IF(AND(C247&lt;&gt;"",NOT(ISNUMBER(C247))),"Deposit must be a number",IF(N('Example Rules'!$B$5)&lt;=0,"Set account size on Rules",IF(A247&lt;=MAX(A$8:A246),"Date must be after the rows above","OK"))))))</f>
        <v/>
      </c>
      <c r="Q247" s="28" t="str">
        <f aca="false">IF(P247&lt;&gt;"OK","",COUNTIF(P$8:P247,"OK"))</f>
        <v/>
      </c>
    </row>
    <row r="248" customFormat="false" ht="15" hidden="false" customHeight="false" outlineLevel="0" collapsed="false">
      <c r="A248" s="29"/>
      <c r="B248" s="32"/>
      <c r="C248" s="32"/>
      <c r="D248" s="15"/>
      <c r="E248" s="15"/>
      <c r="F248" s="26" t="str">
        <f aca="false">IF(P248&lt;&gt;"OK","",IF(COUNT(G$8:G247)=0,N('Example Rules'!$B$5),INDEX(G$8:G247,MATCH(9.99E+307,G$8:G247))))</f>
        <v/>
      </c>
      <c r="G248" s="26" t="str">
        <f aca="false">IF(P248&lt;&gt;"OK","",F248+B248+N(C248))</f>
        <v/>
      </c>
      <c r="H248" s="27" t="str">
        <f aca="false">IF(OR(P248&lt;&gt;"OK",N(F248)&lt;=0),"",B248/F248)</f>
        <v/>
      </c>
      <c r="I248" s="28" t="str">
        <f aca="false">IF(OR(H248="",N('Example Rules'!$B$7)=0),"",IF(H248&lt;=-'Example Rules'!$B$7,"STOP","OK"))</f>
        <v/>
      </c>
      <c r="J248" s="26" t="str">
        <f aca="false">IF(P248&lt;&gt;"OK","",SUMIFS(B$8:B248,A$8:A248,"&gt;"&amp;(A248-7),P$8:P248,"OK"))</f>
        <v/>
      </c>
      <c r="K248" s="27" t="str">
        <f aca="false">IF(P248&lt;&gt;"OK","",IF(G248-J248-SUMIFS(C$8:C248,A$8:A248,"&gt;"&amp;(A248-7),P$8:P248,"OK")&lt;=0,"",J248/(G248-J248-SUMIFS(C$8:C248,A$8:A248,"&gt;"&amp;(A248-7),P$8:P248,"OK"))))</f>
        <v/>
      </c>
      <c r="L248" s="28" t="str">
        <f aca="false">IF(OR(P248&lt;&gt;"OK",K248="",N('Example Rules'!$B$8)=0),"",IF(K248&lt;=-'Example Rules'!$B$8,"STOP","OK"))</f>
        <v/>
      </c>
      <c r="M248" s="26" t="str">
        <f aca="false">IF(P248&lt;&gt;"OK","",MAX(IF(COUNT(M$8:M247)=0,N('Example Rules'!$B$5),INDEX(M$8:M247,MATCH(9.99E+307,M$8:M247)))+N(C248),G248))</f>
        <v/>
      </c>
      <c r="N248" s="27" t="str">
        <f aca="false">IF(P248&lt;&gt;"OK","",IF(N(M248)&lt;=0,"",MAX(0,1-G248/M248)))</f>
        <v/>
      </c>
      <c r="O248" s="33" t="str">
        <f aca="false">IF(P248&lt;&gt;"OK","",IF(OR(N('Example Rules'!$B$11)=0,N(N248)&lt;'Example Rules'!$B$11),1,IF(OR('Example Rules'!$B$12="",N('Example Rules'!$B$12)&lt;0,N('Example Rules'!$B$12)&gt;1),1,'Example Rules'!$B$12)))</f>
        <v/>
      </c>
      <c r="P248" s="28" t="str">
        <f aca="false">IF(COUNTA(A248:E248)=0,"",IF(NOT(ISNUMBER(A248)),"Add a date",IF(NOT(ISNUMBER(B248)),"Add P/L (0 if flat)",IF(AND(C248&lt;&gt;"",NOT(ISNUMBER(C248))),"Deposit must be a number",IF(N('Example Rules'!$B$5)&lt;=0,"Set account size on Rules",IF(A248&lt;=MAX(A$8:A247),"Date must be after the rows above","OK"))))))</f>
        <v/>
      </c>
      <c r="Q248" s="28" t="str">
        <f aca="false">IF(P248&lt;&gt;"OK","",COUNTIF(P$8:P248,"OK"))</f>
        <v/>
      </c>
    </row>
    <row r="249" customFormat="false" ht="15" hidden="false" customHeight="false" outlineLevel="0" collapsed="false">
      <c r="A249" s="29"/>
      <c r="B249" s="32"/>
      <c r="C249" s="32"/>
      <c r="D249" s="15"/>
      <c r="E249" s="15"/>
      <c r="F249" s="26" t="str">
        <f aca="false">IF(P249&lt;&gt;"OK","",IF(COUNT(G$8:G248)=0,N('Example Rules'!$B$5),INDEX(G$8:G248,MATCH(9.99E+307,G$8:G248))))</f>
        <v/>
      </c>
      <c r="G249" s="26" t="str">
        <f aca="false">IF(P249&lt;&gt;"OK","",F249+B249+N(C249))</f>
        <v/>
      </c>
      <c r="H249" s="27" t="str">
        <f aca="false">IF(OR(P249&lt;&gt;"OK",N(F249)&lt;=0),"",B249/F249)</f>
        <v/>
      </c>
      <c r="I249" s="28" t="str">
        <f aca="false">IF(OR(H249="",N('Example Rules'!$B$7)=0),"",IF(H249&lt;=-'Example Rules'!$B$7,"STOP","OK"))</f>
        <v/>
      </c>
      <c r="J249" s="26" t="str">
        <f aca="false">IF(P249&lt;&gt;"OK","",SUMIFS(B$8:B249,A$8:A249,"&gt;"&amp;(A249-7),P$8:P249,"OK"))</f>
        <v/>
      </c>
      <c r="K249" s="27" t="str">
        <f aca="false">IF(P249&lt;&gt;"OK","",IF(G249-J249-SUMIFS(C$8:C249,A$8:A249,"&gt;"&amp;(A249-7),P$8:P249,"OK")&lt;=0,"",J249/(G249-J249-SUMIFS(C$8:C249,A$8:A249,"&gt;"&amp;(A249-7),P$8:P249,"OK"))))</f>
        <v/>
      </c>
      <c r="L249" s="28" t="str">
        <f aca="false">IF(OR(P249&lt;&gt;"OK",K249="",N('Example Rules'!$B$8)=0),"",IF(K249&lt;=-'Example Rules'!$B$8,"STOP","OK"))</f>
        <v/>
      </c>
      <c r="M249" s="26" t="str">
        <f aca="false">IF(P249&lt;&gt;"OK","",MAX(IF(COUNT(M$8:M248)=0,N('Example Rules'!$B$5),INDEX(M$8:M248,MATCH(9.99E+307,M$8:M248)))+N(C249),G249))</f>
        <v/>
      </c>
      <c r="N249" s="27" t="str">
        <f aca="false">IF(P249&lt;&gt;"OK","",IF(N(M249)&lt;=0,"",MAX(0,1-G249/M249)))</f>
        <v/>
      </c>
      <c r="O249" s="33" t="str">
        <f aca="false">IF(P249&lt;&gt;"OK","",IF(OR(N('Example Rules'!$B$11)=0,N(N249)&lt;'Example Rules'!$B$11),1,IF(OR('Example Rules'!$B$12="",N('Example Rules'!$B$12)&lt;0,N('Example Rules'!$B$12)&gt;1),1,'Example Rules'!$B$12)))</f>
        <v/>
      </c>
      <c r="P249" s="28" t="str">
        <f aca="false">IF(COUNTA(A249:E249)=0,"",IF(NOT(ISNUMBER(A249)),"Add a date",IF(NOT(ISNUMBER(B249)),"Add P/L (0 if flat)",IF(AND(C249&lt;&gt;"",NOT(ISNUMBER(C249))),"Deposit must be a number",IF(N('Example Rules'!$B$5)&lt;=0,"Set account size on Rules",IF(A249&lt;=MAX(A$8:A248),"Date must be after the rows above","OK"))))))</f>
        <v/>
      </c>
      <c r="Q249" s="28" t="str">
        <f aca="false">IF(P249&lt;&gt;"OK","",COUNTIF(P$8:P249,"OK"))</f>
        <v/>
      </c>
    </row>
    <row r="250" customFormat="false" ht="15" hidden="false" customHeight="false" outlineLevel="0" collapsed="false">
      <c r="A250" s="29"/>
      <c r="B250" s="32"/>
      <c r="C250" s="32"/>
      <c r="D250" s="15"/>
      <c r="E250" s="15"/>
      <c r="F250" s="26" t="str">
        <f aca="false">IF(P250&lt;&gt;"OK","",IF(COUNT(G$8:G249)=0,N('Example Rules'!$B$5),INDEX(G$8:G249,MATCH(9.99E+307,G$8:G249))))</f>
        <v/>
      </c>
      <c r="G250" s="26" t="str">
        <f aca="false">IF(P250&lt;&gt;"OK","",F250+B250+N(C250))</f>
        <v/>
      </c>
      <c r="H250" s="27" t="str">
        <f aca="false">IF(OR(P250&lt;&gt;"OK",N(F250)&lt;=0),"",B250/F250)</f>
        <v/>
      </c>
      <c r="I250" s="28" t="str">
        <f aca="false">IF(OR(H250="",N('Example Rules'!$B$7)=0),"",IF(H250&lt;=-'Example Rules'!$B$7,"STOP","OK"))</f>
        <v/>
      </c>
      <c r="J250" s="26" t="str">
        <f aca="false">IF(P250&lt;&gt;"OK","",SUMIFS(B$8:B250,A$8:A250,"&gt;"&amp;(A250-7),P$8:P250,"OK"))</f>
        <v/>
      </c>
      <c r="K250" s="27" t="str">
        <f aca="false">IF(P250&lt;&gt;"OK","",IF(G250-J250-SUMIFS(C$8:C250,A$8:A250,"&gt;"&amp;(A250-7),P$8:P250,"OK")&lt;=0,"",J250/(G250-J250-SUMIFS(C$8:C250,A$8:A250,"&gt;"&amp;(A250-7),P$8:P250,"OK"))))</f>
        <v/>
      </c>
      <c r="L250" s="28" t="str">
        <f aca="false">IF(OR(P250&lt;&gt;"OK",K250="",N('Example Rules'!$B$8)=0),"",IF(K250&lt;=-'Example Rules'!$B$8,"STOP","OK"))</f>
        <v/>
      </c>
      <c r="M250" s="26" t="str">
        <f aca="false">IF(P250&lt;&gt;"OK","",MAX(IF(COUNT(M$8:M249)=0,N('Example Rules'!$B$5),INDEX(M$8:M249,MATCH(9.99E+307,M$8:M249)))+N(C250),G250))</f>
        <v/>
      </c>
      <c r="N250" s="27" t="str">
        <f aca="false">IF(P250&lt;&gt;"OK","",IF(N(M250)&lt;=0,"",MAX(0,1-G250/M250)))</f>
        <v/>
      </c>
      <c r="O250" s="33" t="str">
        <f aca="false">IF(P250&lt;&gt;"OK","",IF(OR(N('Example Rules'!$B$11)=0,N(N250)&lt;'Example Rules'!$B$11),1,IF(OR('Example Rules'!$B$12="",N('Example Rules'!$B$12)&lt;0,N('Example Rules'!$B$12)&gt;1),1,'Example Rules'!$B$12)))</f>
        <v/>
      </c>
      <c r="P250" s="28" t="str">
        <f aca="false">IF(COUNTA(A250:E250)=0,"",IF(NOT(ISNUMBER(A250)),"Add a date",IF(NOT(ISNUMBER(B250)),"Add P/L (0 if flat)",IF(AND(C250&lt;&gt;"",NOT(ISNUMBER(C250))),"Deposit must be a number",IF(N('Example Rules'!$B$5)&lt;=0,"Set account size on Rules",IF(A250&lt;=MAX(A$8:A249),"Date must be after the rows above","OK"))))))</f>
        <v/>
      </c>
      <c r="Q250" s="28" t="str">
        <f aca="false">IF(P250&lt;&gt;"OK","",COUNTIF(P$8:P250,"OK"))</f>
        <v/>
      </c>
    </row>
    <row r="251" customFormat="false" ht="15" hidden="false" customHeight="false" outlineLevel="0" collapsed="false">
      <c r="A251" s="29"/>
      <c r="B251" s="32"/>
      <c r="C251" s="32"/>
      <c r="D251" s="15"/>
      <c r="E251" s="15"/>
      <c r="F251" s="26" t="str">
        <f aca="false">IF(P251&lt;&gt;"OK","",IF(COUNT(G$8:G250)=0,N('Example Rules'!$B$5),INDEX(G$8:G250,MATCH(9.99E+307,G$8:G250))))</f>
        <v/>
      </c>
      <c r="G251" s="26" t="str">
        <f aca="false">IF(P251&lt;&gt;"OK","",F251+B251+N(C251))</f>
        <v/>
      </c>
      <c r="H251" s="27" t="str">
        <f aca="false">IF(OR(P251&lt;&gt;"OK",N(F251)&lt;=0),"",B251/F251)</f>
        <v/>
      </c>
      <c r="I251" s="28" t="str">
        <f aca="false">IF(OR(H251="",N('Example Rules'!$B$7)=0),"",IF(H251&lt;=-'Example Rules'!$B$7,"STOP","OK"))</f>
        <v/>
      </c>
      <c r="J251" s="26" t="str">
        <f aca="false">IF(P251&lt;&gt;"OK","",SUMIFS(B$8:B251,A$8:A251,"&gt;"&amp;(A251-7),P$8:P251,"OK"))</f>
        <v/>
      </c>
      <c r="K251" s="27" t="str">
        <f aca="false">IF(P251&lt;&gt;"OK","",IF(G251-J251-SUMIFS(C$8:C251,A$8:A251,"&gt;"&amp;(A251-7),P$8:P251,"OK")&lt;=0,"",J251/(G251-J251-SUMIFS(C$8:C251,A$8:A251,"&gt;"&amp;(A251-7),P$8:P251,"OK"))))</f>
        <v/>
      </c>
      <c r="L251" s="28" t="str">
        <f aca="false">IF(OR(P251&lt;&gt;"OK",K251="",N('Example Rules'!$B$8)=0),"",IF(K251&lt;=-'Example Rules'!$B$8,"STOP","OK"))</f>
        <v/>
      </c>
      <c r="M251" s="26" t="str">
        <f aca="false">IF(P251&lt;&gt;"OK","",MAX(IF(COUNT(M$8:M250)=0,N('Example Rules'!$B$5),INDEX(M$8:M250,MATCH(9.99E+307,M$8:M250)))+N(C251),G251))</f>
        <v/>
      </c>
      <c r="N251" s="27" t="str">
        <f aca="false">IF(P251&lt;&gt;"OK","",IF(N(M251)&lt;=0,"",MAX(0,1-G251/M251)))</f>
        <v/>
      </c>
      <c r="O251" s="33" t="str">
        <f aca="false">IF(P251&lt;&gt;"OK","",IF(OR(N('Example Rules'!$B$11)=0,N(N251)&lt;'Example Rules'!$B$11),1,IF(OR('Example Rules'!$B$12="",N('Example Rules'!$B$12)&lt;0,N('Example Rules'!$B$12)&gt;1),1,'Example Rules'!$B$12)))</f>
        <v/>
      </c>
      <c r="P251" s="28" t="str">
        <f aca="false">IF(COUNTA(A251:E251)=0,"",IF(NOT(ISNUMBER(A251)),"Add a date",IF(NOT(ISNUMBER(B251)),"Add P/L (0 if flat)",IF(AND(C251&lt;&gt;"",NOT(ISNUMBER(C251))),"Deposit must be a number",IF(N('Example Rules'!$B$5)&lt;=0,"Set account size on Rules",IF(A251&lt;=MAX(A$8:A250),"Date must be after the rows above","OK"))))))</f>
        <v/>
      </c>
      <c r="Q251" s="28" t="str">
        <f aca="false">IF(P251&lt;&gt;"OK","",COUNTIF(P$8:P251,"OK"))</f>
        <v/>
      </c>
    </row>
    <row r="252" customFormat="false" ht="15" hidden="false" customHeight="false" outlineLevel="0" collapsed="false">
      <c r="A252" s="29"/>
      <c r="B252" s="32"/>
      <c r="C252" s="32"/>
      <c r="D252" s="15"/>
      <c r="E252" s="15"/>
      <c r="F252" s="26" t="str">
        <f aca="false">IF(P252&lt;&gt;"OK","",IF(COUNT(G$8:G251)=0,N('Example Rules'!$B$5),INDEX(G$8:G251,MATCH(9.99E+307,G$8:G251))))</f>
        <v/>
      </c>
      <c r="G252" s="26" t="str">
        <f aca="false">IF(P252&lt;&gt;"OK","",F252+B252+N(C252))</f>
        <v/>
      </c>
      <c r="H252" s="27" t="str">
        <f aca="false">IF(OR(P252&lt;&gt;"OK",N(F252)&lt;=0),"",B252/F252)</f>
        <v/>
      </c>
      <c r="I252" s="28" t="str">
        <f aca="false">IF(OR(H252="",N('Example Rules'!$B$7)=0),"",IF(H252&lt;=-'Example Rules'!$B$7,"STOP","OK"))</f>
        <v/>
      </c>
      <c r="J252" s="26" t="str">
        <f aca="false">IF(P252&lt;&gt;"OK","",SUMIFS(B$8:B252,A$8:A252,"&gt;"&amp;(A252-7),P$8:P252,"OK"))</f>
        <v/>
      </c>
      <c r="K252" s="27" t="str">
        <f aca="false">IF(P252&lt;&gt;"OK","",IF(G252-J252-SUMIFS(C$8:C252,A$8:A252,"&gt;"&amp;(A252-7),P$8:P252,"OK")&lt;=0,"",J252/(G252-J252-SUMIFS(C$8:C252,A$8:A252,"&gt;"&amp;(A252-7),P$8:P252,"OK"))))</f>
        <v/>
      </c>
      <c r="L252" s="28" t="str">
        <f aca="false">IF(OR(P252&lt;&gt;"OK",K252="",N('Example Rules'!$B$8)=0),"",IF(K252&lt;=-'Example Rules'!$B$8,"STOP","OK"))</f>
        <v/>
      </c>
      <c r="M252" s="26" t="str">
        <f aca="false">IF(P252&lt;&gt;"OK","",MAX(IF(COUNT(M$8:M251)=0,N('Example Rules'!$B$5),INDEX(M$8:M251,MATCH(9.99E+307,M$8:M251)))+N(C252),G252))</f>
        <v/>
      </c>
      <c r="N252" s="27" t="str">
        <f aca="false">IF(P252&lt;&gt;"OK","",IF(N(M252)&lt;=0,"",MAX(0,1-G252/M252)))</f>
        <v/>
      </c>
      <c r="O252" s="33" t="str">
        <f aca="false">IF(P252&lt;&gt;"OK","",IF(OR(N('Example Rules'!$B$11)=0,N(N252)&lt;'Example Rules'!$B$11),1,IF(OR('Example Rules'!$B$12="",N('Example Rules'!$B$12)&lt;0,N('Example Rules'!$B$12)&gt;1),1,'Example Rules'!$B$12)))</f>
        <v/>
      </c>
      <c r="P252" s="28" t="str">
        <f aca="false">IF(COUNTA(A252:E252)=0,"",IF(NOT(ISNUMBER(A252)),"Add a date",IF(NOT(ISNUMBER(B252)),"Add P/L (0 if flat)",IF(AND(C252&lt;&gt;"",NOT(ISNUMBER(C252))),"Deposit must be a number",IF(N('Example Rules'!$B$5)&lt;=0,"Set account size on Rules",IF(A252&lt;=MAX(A$8:A251),"Date must be after the rows above","OK"))))))</f>
        <v/>
      </c>
      <c r="Q252" s="28" t="str">
        <f aca="false">IF(P252&lt;&gt;"OK","",COUNTIF(P$8:P252,"OK"))</f>
        <v/>
      </c>
    </row>
    <row r="253" customFormat="false" ht="15" hidden="false" customHeight="false" outlineLevel="0" collapsed="false">
      <c r="A253" s="29"/>
      <c r="B253" s="32"/>
      <c r="C253" s="32"/>
      <c r="D253" s="15"/>
      <c r="E253" s="15"/>
      <c r="F253" s="26" t="str">
        <f aca="false">IF(P253&lt;&gt;"OK","",IF(COUNT(G$8:G252)=0,N('Example Rules'!$B$5),INDEX(G$8:G252,MATCH(9.99E+307,G$8:G252))))</f>
        <v/>
      </c>
      <c r="G253" s="26" t="str">
        <f aca="false">IF(P253&lt;&gt;"OK","",F253+B253+N(C253))</f>
        <v/>
      </c>
      <c r="H253" s="27" t="str">
        <f aca="false">IF(OR(P253&lt;&gt;"OK",N(F253)&lt;=0),"",B253/F253)</f>
        <v/>
      </c>
      <c r="I253" s="28" t="str">
        <f aca="false">IF(OR(H253="",N('Example Rules'!$B$7)=0),"",IF(H253&lt;=-'Example Rules'!$B$7,"STOP","OK"))</f>
        <v/>
      </c>
      <c r="J253" s="26" t="str">
        <f aca="false">IF(P253&lt;&gt;"OK","",SUMIFS(B$8:B253,A$8:A253,"&gt;"&amp;(A253-7),P$8:P253,"OK"))</f>
        <v/>
      </c>
      <c r="K253" s="27" t="str">
        <f aca="false">IF(P253&lt;&gt;"OK","",IF(G253-J253-SUMIFS(C$8:C253,A$8:A253,"&gt;"&amp;(A253-7),P$8:P253,"OK")&lt;=0,"",J253/(G253-J253-SUMIFS(C$8:C253,A$8:A253,"&gt;"&amp;(A253-7),P$8:P253,"OK"))))</f>
        <v/>
      </c>
      <c r="L253" s="28" t="str">
        <f aca="false">IF(OR(P253&lt;&gt;"OK",K253="",N('Example Rules'!$B$8)=0),"",IF(K253&lt;=-'Example Rules'!$B$8,"STOP","OK"))</f>
        <v/>
      </c>
      <c r="M253" s="26" t="str">
        <f aca="false">IF(P253&lt;&gt;"OK","",MAX(IF(COUNT(M$8:M252)=0,N('Example Rules'!$B$5),INDEX(M$8:M252,MATCH(9.99E+307,M$8:M252)))+N(C253),G253))</f>
        <v/>
      </c>
      <c r="N253" s="27" t="str">
        <f aca="false">IF(P253&lt;&gt;"OK","",IF(N(M253)&lt;=0,"",MAX(0,1-G253/M253)))</f>
        <v/>
      </c>
      <c r="O253" s="33" t="str">
        <f aca="false">IF(P253&lt;&gt;"OK","",IF(OR(N('Example Rules'!$B$11)=0,N(N253)&lt;'Example Rules'!$B$11),1,IF(OR('Example Rules'!$B$12="",N('Example Rules'!$B$12)&lt;0,N('Example Rules'!$B$12)&gt;1),1,'Example Rules'!$B$12)))</f>
        <v/>
      </c>
      <c r="P253" s="28" t="str">
        <f aca="false">IF(COUNTA(A253:E253)=0,"",IF(NOT(ISNUMBER(A253)),"Add a date",IF(NOT(ISNUMBER(B253)),"Add P/L (0 if flat)",IF(AND(C253&lt;&gt;"",NOT(ISNUMBER(C253))),"Deposit must be a number",IF(N('Example Rules'!$B$5)&lt;=0,"Set account size on Rules",IF(A253&lt;=MAX(A$8:A252),"Date must be after the rows above","OK"))))))</f>
        <v/>
      </c>
      <c r="Q253" s="28" t="str">
        <f aca="false">IF(P253&lt;&gt;"OK","",COUNTIF(P$8:P253,"OK"))</f>
        <v/>
      </c>
    </row>
    <row r="254" customFormat="false" ht="15" hidden="false" customHeight="false" outlineLevel="0" collapsed="false">
      <c r="A254" s="29"/>
      <c r="B254" s="32"/>
      <c r="C254" s="32"/>
      <c r="D254" s="15"/>
      <c r="E254" s="15"/>
      <c r="F254" s="26" t="str">
        <f aca="false">IF(P254&lt;&gt;"OK","",IF(COUNT(G$8:G253)=0,N('Example Rules'!$B$5),INDEX(G$8:G253,MATCH(9.99E+307,G$8:G253))))</f>
        <v/>
      </c>
      <c r="G254" s="26" t="str">
        <f aca="false">IF(P254&lt;&gt;"OK","",F254+B254+N(C254))</f>
        <v/>
      </c>
      <c r="H254" s="27" t="str">
        <f aca="false">IF(OR(P254&lt;&gt;"OK",N(F254)&lt;=0),"",B254/F254)</f>
        <v/>
      </c>
      <c r="I254" s="28" t="str">
        <f aca="false">IF(OR(H254="",N('Example Rules'!$B$7)=0),"",IF(H254&lt;=-'Example Rules'!$B$7,"STOP","OK"))</f>
        <v/>
      </c>
      <c r="J254" s="26" t="str">
        <f aca="false">IF(P254&lt;&gt;"OK","",SUMIFS(B$8:B254,A$8:A254,"&gt;"&amp;(A254-7),P$8:P254,"OK"))</f>
        <v/>
      </c>
      <c r="K254" s="27" t="str">
        <f aca="false">IF(P254&lt;&gt;"OK","",IF(G254-J254-SUMIFS(C$8:C254,A$8:A254,"&gt;"&amp;(A254-7),P$8:P254,"OK")&lt;=0,"",J254/(G254-J254-SUMIFS(C$8:C254,A$8:A254,"&gt;"&amp;(A254-7),P$8:P254,"OK"))))</f>
        <v/>
      </c>
      <c r="L254" s="28" t="str">
        <f aca="false">IF(OR(P254&lt;&gt;"OK",K254="",N('Example Rules'!$B$8)=0),"",IF(K254&lt;=-'Example Rules'!$B$8,"STOP","OK"))</f>
        <v/>
      </c>
      <c r="M254" s="26" t="str">
        <f aca="false">IF(P254&lt;&gt;"OK","",MAX(IF(COUNT(M$8:M253)=0,N('Example Rules'!$B$5),INDEX(M$8:M253,MATCH(9.99E+307,M$8:M253)))+N(C254),G254))</f>
        <v/>
      </c>
      <c r="N254" s="27" t="str">
        <f aca="false">IF(P254&lt;&gt;"OK","",IF(N(M254)&lt;=0,"",MAX(0,1-G254/M254)))</f>
        <v/>
      </c>
      <c r="O254" s="33" t="str">
        <f aca="false">IF(P254&lt;&gt;"OK","",IF(OR(N('Example Rules'!$B$11)=0,N(N254)&lt;'Example Rules'!$B$11),1,IF(OR('Example Rules'!$B$12="",N('Example Rules'!$B$12)&lt;0,N('Example Rules'!$B$12)&gt;1),1,'Example Rules'!$B$12)))</f>
        <v/>
      </c>
      <c r="P254" s="28" t="str">
        <f aca="false">IF(COUNTA(A254:E254)=0,"",IF(NOT(ISNUMBER(A254)),"Add a date",IF(NOT(ISNUMBER(B254)),"Add P/L (0 if flat)",IF(AND(C254&lt;&gt;"",NOT(ISNUMBER(C254))),"Deposit must be a number",IF(N('Example Rules'!$B$5)&lt;=0,"Set account size on Rules",IF(A254&lt;=MAX(A$8:A253),"Date must be after the rows above","OK"))))))</f>
        <v/>
      </c>
      <c r="Q254" s="28" t="str">
        <f aca="false">IF(P254&lt;&gt;"OK","",COUNTIF(P$8:P254,"OK"))</f>
        <v/>
      </c>
    </row>
    <row r="255" customFormat="false" ht="15" hidden="false" customHeight="false" outlineLevel="0" collapsed="false">
      <c r="A255" s="29"/>
      <c r="B255" s="32"/>
      <c r="C255" s="32"/>
      <c r="D255" s="15"/>
      <c r="E255" s="15"/>
      <c r="F255" s="26" t="str">
        <f aca="false">IF(P255&lt;&gt;"OK","",IF(COUNT(G$8:G254)=0,N('Example Rules'!$B$5),INDEX(G$8:G254,MATCH(9.99E+307,G$8:G254))))</f>
        <v/>
      </c>
      <c r="G255" s="26" t="str">
        <f aca="false">IF(P255&lt;&gt;"OK","",F255+B255+N(C255))</f>
        <v/>
      </c>
      <c r="H255" s="27" t="str">
        <f aca="false">IF(OR(P255&lt;&gt;"OK",N(F255)&lt;=0),"",B255/F255)</f>
        <v/>
      </c>
      <c r="I255" s="28" t="str">
        <f aca="false">IF(OR(H255="",N('Example Rules'!$B$7)=0),"",IF(H255&lt;=-'Example Rules'!$B$7,"STOP","OK"))</f>
        <v/>
      </c>
      <c r="J255" s="26" t="str">
        <f aca="false">IF(P255&lt;&gt;"OK","",SUMIFS(B$8:B255,A$8:A255,"&gt;"&amp;(A255-7),P$8:P255,"OK"))</f>
        <v/>
      </c>
      <c r="K255" s="27" t="str">
        <f aca="false">IF(P255&lt;&gt;"OK","",IF(G255-J255-SUMIFS(C$8:C255,A$8:A255,"&gt;"&amp;(A255-7),P$8:P255,"OK")&lt;=0,"",J255/(G255-J255-SUMIFS(C$8:C255,A$8:A255,"&gt;"&amp;(A255-7),P$8:P255,"OK"))))</f>
        <v/>
      </c>
      <c r="L255" s="28" t="str">
        <f aca="false">IF(OR(P255&lt;&gt;"OK",K255="",N('Example Rules'!$B$8)=0),"",IF(K255&lt;=-'Example Rules'!$B$8,"STOP","OK"))</f>
        <v/>
      </c>
      <c r="M255" s="26" t="str">
        <f aca="false">IF(P255&lt;&gt;"OK","",MAX(IF(COUNT(M$8:M254)=0,N('Example Rules'!$B$5),INDEX(M$8:M254,MATCH(9.99E+307,M$8:M254)))+N(C255),G255))</f>
        <v/>
      </c>
      <c r="N255" s="27" t="str">
        <f aca="false">IF(P255&lt;&gt;"OK","",IF(N(M255)&lt;=0,"",MAX(0,1-G255/M255)))</f>
        <v/>
      </c>
      <c r="O255" s="33" t="str">
        <f aca="false">IF(P255&lt;&gt;"OK","",IF(OR(N('Example Rules'!$B$11)=0,N(N255)&lt;'Example Rules'!$B$11),1,IF(OR('Example Rules'!$B$12="",N('Example Rules'!$B$12)&lt;0,N('Example Rules'!$B$12)&gt;1),1,'Example Rules'!$B$12)))</f>
        <v/>
      </c>
      <c r="P255" s="28" t="str">
        <f aca="false">IF(COUNTA(A255:E255)=0,"",IF(NOT(ISNUMBER(A255)),"Add a date",IF(NOT(ISNUMBER(B255)),"Add P/L (0 if flat)",IF(AND(C255&lt;&gt;"",NOT(ISNUMBER(C255))),"Deposit must be a number",IF(N('Example Rules'!$B$5)&lt;=0,"Set account size on Rules",IF(A255&lt;=MAX(A$8:A254),"Date must be after the rows above","OK"))))))</f>
        <v/>
      </c>
      <c r="Q255" s="28" t="str">
        <f aca="false">IF(P255&lt;&gt;"OK","",COUNTIF(P$8:P255,"OK"))</f>
        <v/>
      </c>
    </row>
    <row r="256" customFormat="false" ht="15" hidden="false" customHeight="false" outlineLevel="0" collapsed="false">
      <c r="A256" s="29"/>
      <c r="B256" s="32"/>
      <c r="C256" s="32"/>
      <c r="D256" s="15"/>
      <c r="E256" s="15"/>
      <c r="F256" s="26" t="str">
        <f aca="false">IF(P256&lt;&gt;"OK","",IF(COUNT(G$8:G255)=0,N('Example Rules'!$B$5),INDEX(G$8:G255,MATCH(9.99E+307,G$8:G255))))</f>
        <v/>
      </c>
      <c r="G256" s="26" t="str">
        <f aca="false">IF(P256&lt;&gt;"OK","",F256+B256+N(C256))</f>
        <v/>
      </c>
      <c r="H256" s="27" t="str">
        <f aca="false">IF(OR(P256&lt;&gt;"OK",N(F256)&lt;=0),"",B256/F256)</f>
        <v/>
      </c>
      <c r="I256" s="28" t="str">
        <f aca="false">IF(OR(H256="",N('Example Rules'!$B$7)=0),"",IF(H256&lt;=-'Example Rules'!$B$7,"STOP","OK"))</f>
        <v/>
      </c>
      <c r="J256" s="26" t="str">
        <f aca="false">IF(P256&lt;&gt;"OK","",SUMIFS(B$8:B256,A$8:A256,"&gt;"&amp;(A256-7),P$8:P256,"OK"))</f>
        <v/>
      </c>
      <c r="K256" s="27" t="str">
        <f aca="false">IF(P256&lt;&gt;"OK","",IF(G256-J256-SUMIFS(C$8:C256,A$8:A256,"&gt;"&amp;(A256-7),P$8:P256,"OK")&lt;=0,"",J256/(G256-J256-SUMIFS(C$8:C256,A$8:A256,"&gt;"&amp;(A256-7),P$8:P256,"OK"))))</f>
        <v/>
      </c>
      <c r="L256" s="28" t="str">
        <f aca="false">IF(OR(P256&lt;&gt;"OK",K256="",N('Example Rules'!$B$8)=0),"",IF(K256&lt;=-'Example Rules'!$B$8,"STOP","OK"))</f>
        <v/>
      </c>
      <c r="M256" s="26" t="str">
        <f aca="false">IF(P256&lt;&gt;"OK","",MAX(IF(COUNT(M$8:M255)=0,N('Example Rules'!$B$5),INDEX(M$8:M255,MATCH(9.99E+307,M$8:M255)))+N(C256),G256))</f>
        <v/>
      </c>
      <c r="N256" s="27" t="str">
        <f aca="false">IF(P256&lt;&gt;"OK","",IF(N(M256)&lt;=0,"",MAX(0,1-G256/M256)))</f>
        <v/>
      </c>
      <c r="O256" s="33" t="str">
        <f aca="false">IF(P256&lt;&gt;"OK","",IF(OR(N('Example Rules'!$B$11)=0,N(N256)&lt;'Example Rules'!$B$11),1,IF(OR('Example Rules'!$B$12="",N('Example Rules'!$B$12)&lt;0,N('Example Rules'!$B$12)&gt;1),1,'Example Rules'!$B$12)))</f>
        <v/>
      </c>
      <c r="P256" s="28" t="str">
        <f aca="false">IF(COUNTA(A256:E256)=0,"",IF(NOT(ISNUMBER(A256)),"Add a date",IF(NOT(ISNUMBER(B256)),"Add P/L (0 if flat)",IF(AND(C256&lt;&gt;"",NOT(ISNUMBER(C256))),"Deposit must be a number",IF(N('Example Rules'!$B$5)&lt;=0,"Set account size on Rules",IF(A256&lt;=MAX(A$8:A255),"Date must be after the rows above","OK"))))))</f>
        <v/>
      </c>
      <c r="Q256" s="28" t="str">
        <f aca="false">IF(P256&lt;&gt;"OK","",COUNTIF(P$8:P256,"OK"))</f>
        <v/>
      </c>
    </row>
    <row r="257" customFormat="false" ht="15" hidden="false" customHeight="false" outlineLevel="0" collapsed="false">
      <c r="A257" s="29"/>
      <c r="B257" s="32"/>
      <c r="C257" s="32"/>
      <c r="D257" s="15"/>
      <c r="E257" s="15"/>
      <c r="F257" s="26" t="str">
        <f aca="false">IF(P257&lt;&gt;"OK","",IF(COUNT(G$8:G256)=0,N('Example Rules'!$B$5),INDEX(G$8:G256,MATCH(9.99E+307,G$8:G256))))</f>
        <v/>
      </c>
      <c r="G257" s="26" t="str">
        <f aca="false">IF(P257&lt;&gt;"OK","",F257+B257+N(C257))</f>
        <v/>
      </c>
      <c r="H257" s="27" t="str">
        <f aca="false">IF(OR(P257&lt;&gt;"OK",N(F257)&lt;=0),"",B257/F257)</f>
        <v/>
      </c>
      <c r="I257" s="28" t="str">
        <f aca="false">IF(OR(H257="",N('Example Rules'!$B$7)=0),"",IF(H257&lt;=-'Example Rules'!$B$7,"STOP","OK"))</f>
        <v/>
      </c>
      <c r="J257" s="26" t="str">
        <f aca="false">IF(P257&lt;&gt;"OK","",SUMIFS(B$8:B257,A$8:A257,"&gt;"&amp;(A257-7),P$8:P257,"OK"))</f>
        <v/>
      </c>
      <c r="K257" s="27" t="str">
        <f aca="false">IF(P257&lt;&gt;"OK","",IF(G257-J257-SUMIFS(C$8:C257,A$8:A257,"&gt;"&amp;(A257-7),P$8:P257,"OK")&lt;=0,"",J257/(G257-J257-SUMIFS(C$8:C257,A$8:A257,"&gt;"&amp;(A257-7),P$8:P257,"OK"))))</f>
        <v/>
      </c>
      <c r="L257" s="28" t="str">
        <f aca="false">IF(OR(P257&lt;&gt;"OK",K257="",N('Example Rules'!$B$8)=0),"",IF(K257&lt;=-'Example Rules'!$B$8,"STOP","OK"))</f>
        <v/>
      </c>
      <c r="M257" s="26" t="str">
        <f aca="false">IF(P257&lt;&gt;"OK","",MAX(IF(COUNT(M$8:M256)=0,N('Example Rules'!$B$5),INDEX(M$8:M256,MATCH(9.99E+307,M$8:M256)))+N(C257),G257))</f>
        <v/>
      </c>
      <c r="N257" s="27" t="str">
        <f aca="false">IF(P257&lt;&gt;"OK","",IF(N(M257)&lt;=0,"",MAX(0,1-G257/M257)))</f>
        <v/>
      </c>
      <c r="O257" s="33" t="str">
        <f aca="false">IF(P257&lt;&gt;"OK","",IF(OR(N('Example Rules'!$B$11)=0,N(N257)&lt;'Example Rules'!$B$11),1,IF(OR('Example Rules'!$B$12="",N('Example Rules'!$B$12)&lt;0,N('Example Rules'!$B$12)&gt;1),1,'Example Rules'!$B$12)))</f>
        <v/>
      </c>
      <c r="P257" s="28" t="str">
        <f aca="false">IF(COUNTA(A257:E257)=0,"",IF(NOT(ISNUMBER(A257)),"Add a date",IF(NOT(ISNUMBER(B257)),"Add P/L (0 if flat)",IF(AND(C257&lt;&gt;"",NOT(ISNUMBER(C257))),"Deposit must be a number",IF(N('Example Rules'!$B$5)&lt;=0,"Set account size on Rules",IF(A257&lt;=MAX(A$8:A256),"Date must be after the rows above","OK"))))))</f>
        <v/>
      </c>
      <c r="Q257" s="28" t="str">
        <f aca="false">IF(P257&lt;&gt;"OK","",COUNTIF(P$8:P257,"OK"))</f>
        <v/>
      </c>
    </row>
    <row r="258" customFormat="false" ht="15" hidden="false" customHeight="false" outlineLevel="0" collapsed="false">
      <c r="A258" s="29"/>
      <c r="B258" s="32"/>
      <c r="C258" s="32"/>
      <c r="D258" s="15"/>
      <c r="E258" s="15"/>
      <c r="F258" s="26" t="str">
        <f aca="false">IF(P258&lt;&gt;"OK","",IF(COUNT(G$8:G257)=0,N('Example Rules'!$B$5),INDEX(G$8:G257,MATCH(9.99E+307,G$8:G257))))</f>
        <v/>
      </c>
      <c r="G258" s="26" t="str">
        <f aca="false">IF(P258&lt;&gt;"OK","",F258+B258+N(C258))</f>
        <v/>
      </c>
      <c r="H258" s="27" t="str">
        <f aca="false">IF(OR(P258&lt;&gt;"OK",N(F258)&lt;=0),"",B258/F258)</f>
        <v/>
      </c>
      <c r="I258" s="28" t="str">
        <f aca="false">IF(OR(H258="",N('Example Rules'!$B$7)=0),"",IF(H258&lt;=-'Example Rules'!$B$7,"STOP","OK"))</f>
        <v/>
      </c>
      <c r="J258" s="26" t="str">
        <f aca="false">IF(P258&lt;&gt;"OK","",SUMIFS(B$8:B258,A$8:A258,"&gt;"&amp;(A258-7),P$8:P258,"OK"))</f>
        <v/>
      </c>
      <c r="K258" s="27" t="str">
        <f aca="false">IF(P258&lt;&gt;"OK","",IF(G258-J258-SUMIFS(C$8:C258,A$8:A258,"&gt;"&amp;(A258-7),P$8:P258,"OK")&lt;=0,"",J258/(G258-J258-SUMIFS(C$8:C258,A$8:A258,"&gt;"&amp;(A258-7),P$8:P258,"OK"))))</f>
        <v/>
      </c>
      <c r="L258" s="28" t="str">
        <f aca="false">IF(OR(P258&lt;&gt;"OK",K258="",N('Example Rules'!$B$8)=0),"",IF(K258&lt;=-'Example Rules'!$B$8,"STOP","OK"))</f>
        <v/>
      </c>
      <c r="M258" s="26" t="str">
        <f aca="false">IF(P258&lt;&gt;"OK","",MAX(IF(COUNT(M$8:M257)=0,N('Example Rules'!$B$5),INDEX(M$8:M257,MATCH(9.99E+307,M$8:M257)))+N(C258),G258))</f>
        <v/>
      </c>
      <c r="N258" s="27" t="str">
        <f aca="false">IF(P258&lt;&gt;"OK","",IF(N(M258)&lt;=0,"",MAX(0,1-G258/M258)))</f>
        <v/>
      </c>
      <c r="O258" s="33" t="str">
        <f aca="false">IF(P258&lt;&gt;"OK","",IF(OR(N('Example Rules'!$B$11)=0,N(N258)&lt;'Example Rules'!$B$11),1,IF(OR('Example Rules'!$B$12="",N('Example Rules'!$B$12)&lt;0,N('Example Rules'!$B$12)&gt;1),1,'Example Rules'!$B$12)))</f>
        <v/>
      </c>
      <c r="P258" s="28" t="str">
        <f aca="false">IF(COUNTA(A258:E258)=0,"",IF(NOT(ISNUMBER(A258)),"Add a date",IF(NOT(ISNUMBER(B258)),"Add P/L (0 if flat)",IF(AND(C258&lt;&gt;"",NOT(ISNUMBER(C258))),"Deposit must be a number",IF(N('Example Rules'!$B$5)&lt;=0,"Set account size on Rules",IF(A258&lt;=MAX(A$8:A257),"Date must be after the rows above","OK"))))))</f>
        <v/>
      </c>
      <c r="Q258" s="28" t="str">
        <f aca="false">IF(P258&lt;&gt;"OK","",COUNTIF(P$8:P258,"OK"))</f>
        <v/>
      </c>
    </row>
    <row r="259" customFormat="false" ht="15" hidden="false" customHeight="false" outlineLevel="0" collapsed="false">
      <c r="A259" s="29"/>
      <c r="B259" s="32"/>
      <c r="C259" s="32"/>
      <c r="D259" s="15"/>
      <c r="E259" s="15"/>
      <c r="F259" s="26" t="str">
        <f aca="false">IF(P259&lt;&gt;"OK","",IF(COUNT(G$8:G258)=0,N('Example Rules'!$B$5),INDEX(G$8:G258,MATCH(9.99E+307,G$8:G258))))</f>
        <v/>
      </c>
      <c r="G259" s="26" t="str">
        <f aca="false">IF(P259&lt;&gt;"OK","",F259+B259+N(C259))</f>
        <v/>
      </c>
      <c r="H259" s="27" t="str">
        <f aca="false">IF(OR(P259&lt;&gt;"OK",N(F259)&lt;=0),"",B259/F259)</f>
        <v/>
      </c>
      <c r="I259" s="28" t="str">
        <f aca="false">IF(OR(H259="",N('Example Rules'!$B$7)=0),"",IF(H259&lt;=-'Example Rules'!$B$7,"STOP","OK"))</f>
        <v/>
      </c>
      <c r="J259" s="26" t="str">
        <f aca="false">IF(P259&lt;&gt;"OK","",SUMIFS(B$8:B259,A$8:A259,"&gt;"&amp;(A259-7),P$8:P259,"OK"))</f>
        <v/>
      </c>
      <c r="K259" s="27" t="str">
        <f aca="false">IF(P259&lt;&gt;"OK","",IF(G259-J259-SUMIFS(C$8:C259,A$8:A259,"&gt;"&amp;(A259-7),P$8:P259,"OK")&lt;=0,"",J259/(G259-J259-SUMIFS(C$8:C259,A$8:A259,"&gt;"&amp;(A259-7),P$8:P259,"OK"))))</f>
        <v/>
      </c>
      <c r="L259" s="28" t="str">
        <f aca="false">IF(OR(P259&lt;&gt;"OK",K259="",N('Example Rules'!$B$8)=0),"",IF(K259&lt;=-'Example Rules'!$B$8,"STOP","OK"))</f>
        <v/>
      </c>
      <c r="M259" s="26" t="str">
        <f aca="false">IF(P259&lt;&gt;"OK","",MAX(IF(COUNT(M$8:M258)=0,N('Example Rules'!$B$5),INDEX(M$8:M258,MATCH(9.99E+307,M$8:M258)))+N(C259),G259))</f>
        <v/>
      </c>
      <c r="N259" s="27" t="str">
        <f aca="false">IF(P259&lt;&gt;"OK","",IF(N(M259)&lt;=0,"",MAX(0,1-G259/M259)))</f>
        <v/>
      </c>
      <c r="O259" s="33" t="str">
        <f aca="false">IF(P259&lt;&gt;"OK","",IF(OR(N('Example Rules'!$B$11)=0,N(N259)&lt;'Example Rules'!$B$11),1,IF(OR('Example Rules'!$B$12="",N('Example Rules'!$B$12)&lt;0,N('Example Rules'!$B$12)&gt;1),1,'Example Rules'!$B$12)))</f>
        <v/>
      </c>
      <c r="P259" s="28" t="str">
        <f aca="false">IF(COUNTA(A259:E259)=0,"",IF(NOT(ISNUMBER(A259)),"Add a date",IF(NOT(ISNUMBER(B259)),"Add P/L (0 if flat)",IF(AND(C259&lt;&gt;"",NOT(ISNUMBER(C259))),"Deposit must be a number",IF(N('Example Rules'!$B$5)&lt;=0,"Set account size on Rules",IF(A259&lt;=MAX(A$8:A258),"Date must be after the rows above","OK"))))))</f>
        <v/>
      </c>
      <c r="Q259" s="28" t="str">
        <f aca="false">IF(P259&lt;&gt;"OK","",COUNTIF(P$8:P259,"OK"))</f>
        <v/>
      </c>
    </row>
    <row r="260" customFormat="false" ht="15" hidden="false" customHeight="false" outlineLevel="0" collapsed="false">
      <c r="A260" s="29"/>
      <c r="B260" s="32"/>
      <c r="C260" s="32"/>
      <c r="D260" s="15"/>
      <c r="E260" s="15"/>
      <c r="F260" s="26" t="str">
        <f aca="false">IF(P260&lt;&gt;"OK","",IF(COUNT(G$8:G259)=0,N('Example Rules'!$B$5),INDEX(G$8:G259,MATCH(9.99E+307,G$8:G259))))</f>
        <v/>
      </c>
      <c r="G260" s="26" t="str">
        <f aca="false">IF(P260&lt;&gt;"OK","",F260+B260+N(C260))</f>
        <v/>
      </c>
      <c r="H260" s="27" t="str">
        <f aca="false">IF(OR(P260&lt;&gt;"OK",N(F260)&lt;=0),"",B260/F260)</f>
        <v/>
      </c>
      <c r="I260" s="28" t="str">
        <f aca="false">IF(OR(H260="",N('Example Rules'!$B$7)=0),"",IF(H260&lt;=-'Example Rules'!$B$7,"STOP","OK"))</f>
        <v/>
      </c>
      <c r="J260" s="26" t="str">
        <f aca="false">IF(P260&lt;&gt;"OK","",SUMIFS(B$8:B260,A$8:A260,"&gt;"&amp;(A260-7),P$8:P260,"OK"))</f>
        <v/>
      </c>
      <c r="K260" s="27" t="str">
        <f aca="false">IF(P260&lt;&gt;"OK","",IF(G260-J260-SUMIFS(C$8:C260,A$8:A260,"&gt;"&amp;(A260-7),P$8:P260,"OK")&lt;=0,"",J260/(G260-J260-SUMIFS(C$8:C260,A$8:A260,"&gt;"&amp;(A260-7),P$8:P260,"OK"))))</f>
        <v/>
      </c>
      <c r="L260" s="28" t="str">
        <f aca="false">IF(OR(P260&lt;&gt;"OK",K260="",N('Example Rules'!$B$8)=0),"",IF(K260&lt;=-'Example Rules'!$B$8,"STOP","OK"))</f>
        <v/>
      </c>
      <c r="M260" s="26" t="str">
        <f aca="false">IF(P260&lt;&gt;"OK","",MAX(IF(COUNT(M$8:M259)=0,N('Example Rules'!$B$5),INDEX(M$8:M259,MATCH(9.99E+307,M$8:M259)))+N(C260),G260))</f>
        <v/>
      </c>
      <c r="N260" s="27" t="str">
        <f aca="false">IF(P260&lt;&gt;"OK","",IF(N(M260)&lt;=0,"",MAX(0,1-G260/M260)))</f>
        <v/>
      </c>
      <c r="O260" s="33" t="str">
        <f aca="false">IF(P260&lt;&gt;"OK","",IF(OR(N('Example Rules'!$B$11)=0,N(N260)&lt;'Example Rules'!$B$11),1,IF(OR('Example Rules'!$B$12="",N('Example Rules'!$B$12)&lt;0,N('Example Rules'!$B$12)&gt;1),1,'Example Rules'!$B$12)))</f>
        <v/>
      </c>
      <c r="P260" s="28" t="str">
        <f aca="false">IF(COUNTA(A260:E260)=0,"",IF(NOT(ISNUMBER(A260)),"Add a date",IF(NOT(ISNUMBER(B260)),"Add P/L (0 if flat)",IF(AND(C260&lt;&gt;"",NOT(ISNUMBER(C260))),"Deposit must be a number",IF(N('Example Rules'!$B$5)&lt;=0,"Set account size on Rules",IF(A260&lt;=MAX(A$8:A259),"Date must be after the rows above","OK"))))))</f>
        <v/>
      </c>
      <c r="Q260" s="28" t="str">
        <f aca="false">IF(P260&lt;&gt;"OK","",COUNTIF(P$8:P260,"OK"))</f>
        <v/>
      </c>
    </row>
    <row r="261" customFormat="false" ht="15" hidden="false" customHeight="false" outlineLevel="0" collapsed="false">
      <c r="A261" s="29"/>
      <c r="B261" s="32"/>
      <c r="C261" s="32"/>
      <c r="D261" s="15"/>
      <c r="E261" s="15"/>
      <c r="F261" s="26" t="str">
        <f aca="false">IF(P261&lt;&gt;"OK","",IF(COUNT(G$8:G260)=0,N('Example Rules'!$B$5),INDEX(G$8:G260,MATCH(9.99E+307,G$8:G260))))</f>
        <v/>
      </c>
      <c r="G261" s="26" t="str">
        <f aca="false">IF(P261&lt;&gt;"OK","",F261+B261+N(C261))</f>
        <v/>
      </c>
      <c r="H261" s="27" t="str">
        <f aca="false">IF(OR(P261&lt;&gt;"OK",N(F261)&lt;=0),"",B261/F261)</f>
        <v/>
      </c>
      <c r="I261" s="28" t="str">
        <f aca="false">IF(OR(H261="",N('Example Rules'!$B$7)=0),"",IF(H261&lt;=-'Example Rules'!$B$7,"STOP","OK"))</f>
        <v/>
      </c>
      <c r="J261" s="26" t="str">
        <f aca="false">IF(P261&lt;&gt;"OK","",SUMIFS(B$8:B261,A$8:A261,"&gt;"&amp;(A261-7),P$8:P261,"OK"))</f>
        <v/>
      </c>
      <c r="K261" s="27" t="str">
        <f aca="false">IF(P261&lt;&gt;"OK","",IF(G261-J261-SUMIFS(C$8:C261,A$8:A261,"&gt;"&amp;(A261-7),P$8:P261,"OK")&lt;=0,"",J261/(G261-J261-SUMIFS(C$8:C261,A$8:A261,"&gt;"&amp;(A261-7),P$8:P261,"OK"))))</f>
        <v/>
      </c>
      <c r="L261" s="28" t="str">
        <f aca="false">IF(OR(P261&lt;&gt;"OK",K261="",N('Example Rules'!$B$8)=0),"",IF(K261&lt;=-'Example Rules'!$B$8,"STOP","OK"))</f>
        <v/>
      </c>
      <c r="M261" s="26" t="str">
        <f aca="false">IF(P261&lt;&gt;"OK","",MAX(IF(COUNT(M$8:M260)=0,N('Example Rules'!$B$5),INDEX(M$8:M260,MATCH(9.99E+307,M$8:M260)))+N(C261),G261))</f>
        <v/>
      </c>
      <c r="N261" s="27" t="str">
        <f aca="false">IF(P261&lt;&gt;"OK","",IF(N(M261)&lt;=0,"",MAX(0,1-G261/M261)))</f>
        <v/>
      </c>
      <c r="O261" s="33" t="str">
        <f aca="false">IF(P261&lt;&gt;"OK","",IF(OR(N('Example Rules'!$B$11)=0,N(N261)&lt;'Example Rules'!$B$11),1,IF(OR('Example Rules'!$B$12="",N('Example Rules'!$B$12)&lt;0,N('Example Rules'!$B$12)&gt;1),1,'Example Rules'!$B$12)))</f>
        <v/>
      </c>
      <c r="P261" s="28" t="str">
        <f aca="false">IF(COUNTA(A261:E261)=0,"",IF(NOT(ISNUMBER(A261)),"Add a date",IF(NOT(ISNUMBER(B261)),"Add P/L (0 if flat)",IF(AND(C261&lt;&gt;"",NOT(ISNUMBER(C261))),"Deposit must be a number",IF(N('Example Rules'!$B$5)&lt;=0,"Set account size on Rules",IF(A261&lt;=MAX(A$8:A260),"Date must be after the rows above","OK"))))))</f>
        <v/>
      </c>
      <c r="Q261" s="28" t="str">
        <f aca="false">IF(P261&lt;&gt;"OK","",COUNTIF(P$8:P261,"OK"))</f>
        <v/>
      </c>
    </row>
    <row r="262" customFormat="false" ht="15" hidden="false" customHeight="false" outlineLevel="0" collapsed="false">
      <c r="A262" s="29"/>
      <c r="B262" s="32"/>
      <c r="C262" s="32"/>
      <c r="D262" s="15"/>
      <c r="E262" s="15"/>
      <c r="F262" s="26" t="str">
        <f aca="false">IF(P262&lt;&gt;"OK","",IF(COUNT(G$8:G261)=0,N('Example Rules'!$B$5),INDEX(G$8:G261,MATCH(9.99E+307,G$8:G261))))</f>
        <v/>
      </c>
      <c r="G262" s="26" t="str">
        <f aca="false">IF(P262&lt;&gt;"OK","",F262+B262+N(C262))</f>
        <v/>
      </c>
      <c r="H262" s="27" t="str">
        <f aca="false">IF(OR(P262&lt;&gt;"OK",N(F262)&lt;=0),"",B262/F262)</f>
        <v/>
      </c>
      <c r="I262" s="28" t="str">
        <f aca="false">IF(OR(H262="",N('Example Rules'!$B$7)=0),"",IF(H262&lt;=-'Example Rules'!$B$7,"STOP","OK"))</f>
        <v/>
      </c>
      <c r="J262" s="26" t="str">
        <f aca="false">IF(P262&lt;&gt;"OK","",SUMIFS(B$8:B262,A$8:A262,"&gt;"&amp;(A262-7),P$8:P262,"OK"))</f>
        <v/>
      </c>
      <c r="K262" s="27" t="str">
        <f aca="false">IF(P262&lt;&gt;"OK","",IF(G262-J262-SUMIFS(C$8:C262,A$8:A262,"&gt;"&amp;(A262-7),P$8:P262,"OK")&lt;=0,"",J262/(G262-J262-SUMIFS(C$8:C262,A$8:A262,"&gt;"&amp;(A262-7),P$8:P262,"OK"))))</f>
        <v/>
      </c>
      <c r="L262" s="28" t="str">
        <f aca="false">IF(OR(P262&lt;&gt;"OK",K262="",N('Example Rules'!$B$8)=0),"",IF(K262&lt;=-'Example Rules'!$B$8,"STOP","OK"))</f>
        <v/>
      </c>
      <c r="M262" s="26" t="str">
        <f aca="false">IF(P262&lt;&gt;"OK","",MAX(IF(COUNT(M$8:M261)=0,N('Example Rules'!$B$5),INDEX(M$8:M261,MATCH(9.99E+307,M$8:M261)))+N(C262),G262))</f>
        <v/>
      </c>
      <c r="N262" s="27" t="str">
        <f aca="false">IF(P262&lt;&gt;"OK","",IF(N(M262)&lt;=0,"",MAX(0,1-G262/M262)))</f>
        <v/>
      </c>
      <c r="O262" s="33" t="str">
        <f aca="false">IF(P262&lt;&gt;"OK","",IF(OR(N('Example Rules'!$B$11)=0,N(N262)&lt;'Example Rules'!$B$11),1,IF(OR('Example Rules'!$B$12="",N('Example Rules'!$B$12)&lt;0,N('Example Rules'!$B$12)&gt;1),1,'Example Rules'!$B$12)))</f>
        <v/>
      </c>
      <c r="P262" s="28" t="str">
        <f aca="false">IF(COUNTA(A262:E262)=0,"",IF(NOT(ISNUMBER(A262)),"Add a date",IF(NOT(ISNUMBER(B262)),"Add P/L (0 if flat)",IF(AND(C262&lt;&gt;"",NOT(ISNUMBER(C262))),"Deposit must be a number",IF(N('Example Rules'!$B$5)&lt;=0,"Set account size on Rules",IF(A262&lt;=MAX(A$8:A261),"Date must be after the rows above","OK"))))))</f>
        <v/>
      </c>
      <c r="Q262" s="28" t="str">
        <f aca="false">IF(P262&lt;&gt;"OK","",COUNTIF(P$8:P262,"OK"))</f>
        <v/>
      </c>
    </row>
    <row r="263" customFormat="false" ht="15" hidden="false" customHeight="false" outlineLevel="0" collapsed="false">
      <c r="A263" s="29"/>
      <c r="B263" s="32"/>
      <c r="C263" s="32"/>
      <c r="D263" s="15"/>
      <c r="E263" s="15"/>
      <c r="F263" s="26" t="str">
        <f aca="false">IF(P263&lt;&gt;"OK","",IF(COUNT(G$8:G262)=0,N('Example Rules'!$B$5),INDEX(G$8:G262,MATCH(9.99E+307,G$8:G262))))</f>
        <v/>
      </c>
      <c r="G263" s="26" t="str">
        <f aca="false">IF(P263&lt;&gt;"OK","",F263+B263+N(C263))</f>
        <v/>
      </c>
      <c r="H263" s="27" t="str">
        <f aca="false">IF(OR(P263&lt;&gt;"OK",N(F263)&lt;=0),"",B263/F263)</f>
        <v/>
      </c>
      <c r="I263" s="28" t="str">
        <f aca="false">IF(OR(H263="",N('Example Rules'!$B$7)=0),"",IF(H263&lt;=-'Example Rules'!$B$7,"STOP","OK"))</f>
        <v/>
      </c>
      <c r="J263" s="26" t="str">
        <f aca="false">IF(P263&lt;&gt;"OK","",SUMIFS(B$8:B263,A$8:A263,"&gt;"&amp;(A263-7),P$8:P263,"OK"))</f>
        <v/>
      </c>
      <c r="K263" s="27" t="str">
        <f aca="false">IF(P263&lt;&gt;"OK","",IF(G263-J263-SUMIFS(C$8:C263,A$8:A263,"&gt;"&amp;(A263-7),P$8:P263,"OK")&lt;=0,"",J263/(G263-J263-SUMIFS(C$8:C263,A$8:A263,"&gt;"&amp;(A263-7),P$8:P263,"OK"))))</f>
        <v/>
      </c>
      <c r="L263" s="28" t="str">
        <f aca="false">IF(OR(P263&lt;&gt;"OK",K263="",N('Example Rules'!$B$8)=0),"",IF(K263&lt;=-'Example Rules'!$B$8,"STOP","OK"))</f>
        <v/>
      </c>
      <c r="M263" s="26" t="str">
        <f aca="false">IF(P263&lt;&gt;"OK","",MAX(IF(COUNT(M$8:M262)=0,N('Example Rules'!$B$5),INDEX(M$8:M262,MATCH(9.99E+307,M$8:M262)))+N(C263),G263))</f>
        <v/>
      </c>
      <c r="N263" s="27" t="str">
        <f aca="false">IF(P263&lt;&gt;"OK","",IF(N(M263)&lt;=0,"",MAX(0,1-G263/M263)))</f>
        <v/>
      </c>
      <c r="O263" s="33" t="str">
        <f aca="false">IF(P263&lt;&gt;"OK","",IF(OR(N('Example Rules'!$B$11)=0,N(N263)&lt;'Example Rules'!$B$11),1,IF(OR('Example Rules'!$B$12="",N('Example Rules'!$B$12)&lt;0,N('Example Rules'!$B$12)&gt;1),1,'Example Rules'!$B$12)))</f>
        <v/>
      </c>
      <c r="P263" s="28" t="str">
        <f aca="false">IF(COUNTA(A263:E263)=0,"",IF(NOT(ISNUMBER(A263)),"Add a date",IF(NOT(ISNUMBER(B263)),"Add P/L (0 if flat)",IF(AND(C263&lt;&gt;"",NOT(ISNUMBER(C263))),"Deposit must be a number",IF(N('Example Rules'!$B$5)&lt;=0,"Set account size on Rules",IF(A263&lt;=MAX(A$8:A262),"Date must be after the rows above","OK"))))))</f>
        <v/>
      </c>
      <c r="Q263" s="28" t="str">
        <f aca="false">IF(P263&lt;&gt;"OK","",COUNTIF(P$8:P263,"OK"))</f>
        <v/>
      </c>
    </row>
    <row r="264" customFormat="false" ht="15" hidden="false" customHeight="false" outlineLevel="0" collapsed="false">
      <c r="A264" s="29"/>
      <c r="B264" s="32"/>
      <c r="C264" s="32"/>
      <c r="D264" s="15"/>
      <c r="E264" s="15"/>
      <c r="F264" s="26" t="str">
        <f aca="false">IF(P264&lt;&gt;"OK","",IF(COUNT(G$8:G263)=0,N('Example Rules'!$B$5),INDEX(G$8:G263,MATCH(9.99E+307,G$8:G263))))</f>
        <v/>
      </c>
      <c r="G264" s="26" t="str">
        <f aca="false">IF(P264&lt;&gt;"OK","",F264+B264+N(C264))</f>
        <v/>
      </c>
      <c r="H264" s="27" t="str">
        <f aca="false">IF(OR(P264&lt;&gt;"OK",N(F264)&lt;=0),"",B264/F264)</f>
        <v/>
      </c>
      <c r="I264" s="28" t="str">
        <f aca="false">IF(OR(H264="",N('Example Rules'!$B$7)=0),"",IF(H264&lt;=-'Example Rules'!$B$7,"STOP","OK"))</f>
        <v/>
      </c>
      <c r="J264" s="26" t="str">
        <f aca="false">IF(P264&lt;&gt;"OK","",SUMIFS(B$8:B264,A$8:A264,"&gt;"&amp;(A264-7),P$8:P264,"OK"))</f>
        <v/>
      </c>
      <c r="K264" s="27" t="str">
        <f aca="false">IF(P264&lt;&gt;"OK","",IF(G264-J264-SUMIFS(C$8:C264,A$8:A264,"&gt;"&amp;(A264-7),P$8:P264,"OK")&lt;=0,"",J264/(G264-J264-SUMIFS(C$8:C264,A$8:A264,"&gt;"&amp;(A264-7),P$8:P264,"OK"))))</f>
        <v/>
      </c>
      <c r="L264" s="28" t="str">
        <f aca="false">IF(OR(P264&lt;&gt;"OK",K264="",N('Example Rules'!$B$8)=0),"",IF(K264&lt;=-'Example Rules'!$B$8,"STOP","OK"))</f>
        <v/>
      </c>
      <c r="M264" s="26" t="str">
        <f aca="false">IF(P264&lt;&gt;"OK","",MAX(IF(COUNT(M$8:M263)=0,N('Example Rules'!$B$5),INDEX(M$8:M263,MATCH(9.99E+307,M$8:M263)))+N(C264),G264))</f>
        <v/>
      </c>
      <c r="N264" s="27" t="str">
        <f aca="false">IF(P264&lt;&gt;"OK","",IF(N(M264)&lt;=0,"",MAX(0,1-G264/M264)))</f>
        <v/>
      </c>
      <c r="O264" s="33" t="str">
        <f aca="false">IF(P264&lt;&gt;"OK","",IF(OR(N('Example Rules'!$B$11)=0,N(N264)&lt;'Example Rules'!$B$11),1,IF(OR('Example Rules'!$B$12="",N('Example Rules'!$B$12)&lt;0,N('Example Rules'!$B$12)&gt;1),1,'Example Rules'!$B$12)))</f>
        <v/>
      </c>
      <c r="P264" s="28" t="str">
        <f aca="false">IF(COUNTA(A264:E264)=0,"",IF(NOT(ISNUMBER(A264)),"Add a date",IF(NOT(ISNUMBER(B264)),"Add P/L (0 if flat)",IF(AND(C264&lt;&gt;"",NOT(ISNUMBER(C264))),"Deposit must be a number",IF(N('Example Rules'!$B$5)&lt;=0,"Set account size on Rules",IF(A264&lt;=MAX(A$8:A263),"Date must be after the rows above","OK"))))))</f>
        <v/>
      </c>
      <c r="Q264" s="28" t="str">
        <f aca="false">IF(P264&lt;&gt;"OK","",COUNTIF(P$8:P264,"OK"))</f>
        <v/>
      </c>
    </row>
    <row r="265" customFormat="false" ht="15" hidden="false" customHeight="false" outlineLevel="0" collapsed="false">
      <c r="A265" s="29"/>
      <c r="B265" s="32"/>
      <c r="C265" s="32"/>
      <c r="D265" s="15"/>
      <c r="E265" s="15"/>
      <c r="F265" s="26" t="str">
        <f aca="false">IF(P265&lt;&gt;"OK","",IF(COUNT(G$8:G264)=0,N('Example Rules'!$B$5),INDEX(G$8:G264,MATCH(9.99E+307,G$8:G264))))</f>
        <v/>
      </c>
      <c r="G265" s="26" t="str">
        <f aca="false">IF(P265&lt;&gt;"OK","",F265+B265+N(C265))</f>
        <v/>
      </c>
      <c r="H265" s="27" t="str">
        <f aca="false">IF(OR(P265&lt;&gt;"OK",N(F265)&lt;=0),"",B265/F265)</f>
        <v/>
      </c>
      <c r="I265" s="28" t="str">
        <f aca="false">IF(OR(H265="",N('Example Rules'!$B$7)=0),"",IF(H265&lt;=-'Example Rules'!$B$7,"STOP","OK"))</f>
        <v/>
      </c>
      <c r="J265" s="26" t="str">
        <f aca="false">IF(P265&lt;&gt;"OK","",SUMIFS(B$8:B265,A$8:A265,"&gt;"&amp;(A265-7),P$8:P265,"OK"))</f>
        <v/>
      </c>
      <c r="K265" s="27" t="str">
        <f aca="false">IF(P265&lt;&gt;"OK","",IF(G265-J265-SUMIFS(C$8:C265,A$8:A265,"&gt;"&amp;(A265-7),P$8:P265,"OK")&lt;=0,"",J265/(G265-J265-SUMIFS(C$8:C265,A$8:A265,"&gt;"&amp;(A265-7),P$8:P265,"OK"))))</f>
        <v/>
      </c>
      <c r="L265" s="28" t="str">
        <f aca="false">IF(OR(P265&lt;&gt;"OK",K265="",N('Example Rules'!$B$8)=0),"",IF(K265&lt;=-'Example Rules'!$B$8,"STOP","OK"))</f>
        <v/>
      </c>
      <c r="M265" s="26" t="str">
        <f aca="false">IF(P265&lt;&gt;"OK","",MAX(IF(COUNT(M$8:M264)=0,N('Example Rules'!$B$5),INDEX(M$8:M264,MATCH(9.99E+307,M$8:M264)))+N(C265),G265))</f>
        <v/>
      </c>
      <c r="N265" s="27" t="str">
        <f aca="false">IF(P265&lt;&gt;"OK","",IF(N(M265)&lt;=0,"",MAX(0,1-G265/M265)))</f>
        <v/>
      </c>
      <c r="O265" s="33" t="str">
        <f aca="false">IF(P265&lt;&gt;"OK","",IF(OR(N('Example Rules'!$B$11)=0,N(N265)&lt;'Example Rules'!$B$11),1,IF(OR('Example Rules'!$B$12="",N('Example Rules'!$B$12)&lt;0,N('Example Rules'!$B$12)&gt;1),1,'Example Rules'!$B$12)))</f>
        <v/>
      </c>
      <c r="P265" s="28" t="str">
        <f aca="false">IF(COUNTA(A265:E265)=0,"",IF(NOT(ISNUMBER(A265)),"Add a date",IF(NOT(ISNUMBER(B265)),"Add P/L (0 if flat)",IF(AND(C265&lt;&gt;"",NOT(ISNUMBER(C265))),"Deposit must be a number",IF(N('Example Rules'!$B$5)&lt;=0,"Set account size on Rules",IF(A265&lt;=MAX(A$8:A264),"Date must be after the rows above","OK"))))))</f>
        <v/>
      </c>
      <c r="Q265" s="28" t="str">
        <f aca="false">IF(P265&lt;&gt;"OK","",COUNTIF(P$8:P265,"OK"))</f>
        <v/>
      </c>
    </row>
    <row r="266" customFormat="false" ht="15" hidden="false" customHeight="false" outlineLevel="0" collapsed="false">
      <c r="A266" s="29"/>
      <c r="B266" s="32"/>
      <c r="C266" s="32"/>
      <c r="D266" s="15"/>
      <c r="E266" s="15"/>
      <c r="F266" s="26" t="str">
        <f aca="false">IF(P266&lt;&gt;"OK","",IF(COUNT(G$8:G265)=0,N('Example Rules'!$B$5),INDEX(G$8:G265,MATCH(9.99E+307,G$8:G265))))</f>
        <v/>
      </c>
      <c r="G266" s="26" t="str">
        <f aca="false">IF(P266&lt;&gt;"OK","",F266+B266+N(C266))</f>
        <v/>
      </c>
      <c r="H266" s="27" t="str">
        <f aca="false">IF(OR(P266&lt;&gt;"OK",N(F266)&lt;=0),"",B266/F266)</f>
        <v/>
      </c>
      <c r="I266" s="28" t="str">
        <f aca="false">IF(OR(H266="",N('Example Rules'!$B$7)=0),"",IF(H266&lt;=-'Example Rules'!$B$7,"STOP","OK"))</f>
        <v/>
      </c>
      <c r="J266" s="26" t="str">
        <f aca="false">IF(P266&lt;&gt;"OK","",SUMIFS(B$8:B266,A$8:A266,"&gt;"&amp;(A266-7),P$8:P266,"OK"))</f>
        <v/>
      </c>
      <c r="K266" s="27" t="str">
        <f aca="false">IF(P266&lt;&gt;"OK","",IF(G266-J266-SUMIFS(C$8:C266,A$8:A266,"&gt;"&amp;(A266-7),P$8:P266,"OK")&lt;=0,"",J266/(G266-J266-SUMIFS(C$8:C266,A$8:A266,"&gt;"&amp;(A266-7),P$8:P266,"OK"))))</f>
        <v/>
      </c>
      <c r="L266" s="28" t="str">
        <f aca="false">IF(OR(P266&lt;&gt;"OK",K266="",N('Example Rules'!$B$8)=0),"",IF(K266&lt;=-'Example Rules'!$B$8,"STOP","OK"))</f>
        <v/>
      </c>
      <c r="M266" s="26" t="str">
        <f aca="false">IF(P266&lt;&gt;"OK","",MAX(IF(COUNT(M$8:M265)=0,N('Example Rules'!$B$5),INDEX(M$8:M265,MATCH(9.99E+307,M$8:M265)))+N(C266),G266))</f>
        <v/>
      </c>
      <c r="N266" s="27" t="str">
        <f aca="false">IF(P266&lt;&gt;"OK","",IF(N(M266)&lt;=0,"",MAX(0,1-G266/M266)))</f>
        <v/>
      </c>
      <c r="O266" s="33" t="str">
        <f aca="false">IF(P266&lt;&gt;"OK","",IF(OR(N('Example Rules'!$B$11)=0,N(N266)&lt;'Example Rules'!$B$11),1,IF(OR('Example Rules'!$B$12="",N('Example Rules'!$B$12)&lt;0,N('Example Rules'!$B$12)&gt;1),1,'Example Rules'!$B$12)))</f>
        <v/>
      </c>
      <c r="P266" s="28" t="str">
        <f aca="false">IF(COUNTA(A266:E266)=0,"",IF(NOT(ISNUMBER(A266)),"Add a date",IF(NOT(ISNUMBER(B266)),"Add P/L (0 if flat)",IF(AND(C266&lt;&gt;"",NOT(ISNUMBER(C266))),"Deposit must be a number",IF(N('Example Rules'!$B$5)&lt;=0,"Set account size on Rules",IF(A266&lt;=MAX(A$8:A265),"Date must be after the rows above","OK"))))))</f>
        <v/>
      </c>
      <c r="Q266" s="28" t="str">
        <f aca="false">IF(P266&lt;&gt;"OK","",COUNTIF(P$8:P266,"OK"))</f>
        <v/>
      </c>
    </row>
    <row r="267" customFormat="false" ht="15" hidden="false" customHeight="false" outlineLevel="0" collapsed="false">
      <c r="A267" s="29"/>
      <c r="B267" s="32"/>
      <c r="C267" s="32"/>
      <c r="D267" s="15"/>
      <c r="E267" s="15"/>
      <c r="F267" s="26" t="str">
        <f aca="false">IF(P267&lt;&gt;"OK","",IF(COUNT(G$8:G266)=0,N('Example Rules'!$B$5),INDEX(G$8:G266,MATCH(9.99E+307,G$8:G266))))</f>
        <v/>
      </c>
      <c r="G267" s="26" t="str">
        <f aca="false">IF(P267&lt;&gt;"OK","",F267+B267+N(C267))</f>
        <v/>
      </c>
      <c r="H267" s="27" t="str">
        <f aca="false">IF(OR(P267&lt;&gt;"OK",N(F267)&lt;=0),"",B267/F267)</f>
        <v/>
      </c>
      <c r="I267" s="28" t="str">
        <f aca="false">IF(OR(H267="",N('Example Rules'!$B$7)=0),"",IF(H267&lt;=-'Example Rules'!$B$7,"STOP","OK"))</f>
        <v/>
      </c>
      <c r="J267" s="26" t="str">
        <f aca="false">IF(P267&lt;&gt;"OK","",SUMIFS(B$8:B267,A$8:A267,"&gt;"&amp;(A267-7),P$8:P267,"OK"))</f>
        <v/>
      </c>
      <c r="K267" s="27" t="str">
        <f aca="false">IF(P267&lt;&gt;"OK","",IF(G267-J267-SUMIFS(C$8:C267,A$8:A267,"&gt;"&amp;(A267-7),P$8:P267,"OK")&lt;=0,"",J267/(G267-J267-SUMIFS(C$8:C267,A$8:A267,"&gt;"&amp;(A267-7),P$8:P267,"OK"))))</f>
        <v/>
      </c>
      <c r="L267" s="28" t="str">
        <f aca="false">IF(OR(P267&lt;&gt;"OK",K267="",N('Example Rules'!$B$8)=0),"",IF(K267&lt;=-'Example Rules'!$B$8,"STOP","OK"))</f>
        <v/>
      </c>
      <c r="M267" s="26" t="str">
        <f aca="false">IF(P267&lt;&gt;"OK","",MAX(IF(COUNT(M$8:M266)=0,N('Example Rules'!$B$5),INDEX(M$8:M266,MATCH(9.99E+307,M$8:M266)))+N(C267),G267))</f>
        <v/>
      </c>
      <c r="N267" s="27" t="str">
        <f aca="false">IF(P267&lt;&gt;"OK","",IF(N(M267)&lt;=0,"",MAX(0,1-G267/M267)))</f>
        <v/>
      </c>
      <c r="O267" s="33" t="str">
        <f aca="false">IF(P267&lt;&gt;"OK","",IF(OR(N('Example Rules'!$B$11)=0,N(N267)&lt;'Example Rules'!$B$11),1,IF(OR('Example Rules'!$B$12="",N('Example Rules'!$B$12)&lt;0,N('Example Rules'!$B$12)&gt;1),1,'Example Rules'!$B$12)))</f>
        <v/>
      </c>
      <c r="P267" s="28" t="str">
        <f aca="false">IF(COUNTA(A267:E267)=0,"",IF(NOT(ISNUMBER(A267)),"Add a date",IF(NOT(ISNUMBER(B267)),"Add P/L (0 if flat)",IF(AND(C267&lt;&gt;"",NOT(ISNUMBER(C267))),"Deposit must be a number",IF(N('Example Rules'!$B$5)&lt;=0,"Set account size on Rules",IF(A267&lt;=MAX(A$8:A266),"Date must be after the rows above","OK"))))))</f>
        <v/>
      </c>
      <c r="Q267" s="28" t="str">
        <f aca="false">IF(P267&lt;&gt;"OK","",COUNTIF(P$8:P267,"OK"))</f>
        <v/>
      </c>
    </row>
    <row r="268" customFormat="false" ht="15" hidden="false" customHeight="false" outlineLevel="0" collapsed="false">
      <c r="A268" s="29"/>
      <c r="B268" s="32"/>
      <c r="C268" s="32"/>
      <c r="D268" s="15"/>
      <c r="E268" s="15"/>
      <c r="F268" s="26" t="str">
        <f aca="false">IF(P268&lt;&gt;"OK","",IF(COUNT(G$8:G267)=0,N('Example Rules'!$B$5),INDEX(G$8:G267,MATCH(9.99E+307,G$8:G267))))</f>
        <v/>
      </c>
      <c r="G268" s="26" t="str">
        <f aca="false">IF(P268&lt;&gt;"OK","",F268+B268+N(C268))</f>
        <v/>
      </c>
      <c r="H268" s="27" t="str">
        <f aca="false">IF(OR(P268&lt;&gt;"OK",N(F268)&lt;=0),"",B268/F268)</f>
        <v/>
      </c>
      <c r="I268" s="28" t="str">
        <f aca="false">IF(OR(H268="",N('Example Rules'!$B$7)=0),"",IF(H268&lt;=-'Example Rules'!$B$7,"STOP","OK"))</f>
        <v/>
      </c>
      <c r="J268" s="26" t="str">
        <f aca="false">IF(P268&lt;&gt;"OK","",SUMIFS(B$8:B268,A$8:A268,"&gt;"&amp;(A268-7),P$8:P268,"OK"))</f>
        <v/>
      </c>
      <c r="K268" s="27" t="str">
        <f aca="false">IF(P268&lt;&gt;"OK","",IF(G268-J268-SUMIFS(C$8:C268,A$8:A268,"&gt;"&amp;(A268-7),P$8:P268,"OK")&lt;=0,"",J268/(G268-J268-SUMIFS(C$8:C268,A$8:A268,"&gt;"&amp;(A268-7),P$8:P268,"OK"))))</f>
        <v/>
      </c>
      <c r="L268" s="28" t="str">
        <f aca="false">IF(OR(P268&lt;&gt;"OK",K268="",N('Example Rules'!$B$8)=0),"",IF(K268&lt;=-'Example Rules'!$B$8,"STOP","OK"))</f>
        <v/>
      </c>
      <c r="M268" s="26" t="str">
        <f aca="false">IF(P268&lt;&gt;"OK","",MAX(IF(COUNT(M$8:M267)=0,N('Example Rules'!$B$5),INDEX(M$8:M267,MATCH(9.99E+307,M$8:M267)))+N(C268),G268))</f>
        <v/>
      </c>
      <c r="N268" s="27" t="str">
        <f aca="false">IF(P268&lt;&gt;"OK","",IF(N(M268)&lt;=0,"",MAX(0,1-G268/M268)))</f>
        <v/>
      </c>
      <c r="O268" s="33" t="str">
        <f aca="false">IF(P268&lt;&gt;"OK","",IF(OR(N('Example Rules'!$B$11)=0,N(N268)&lt;'Example Rules'!$B$11),1,IF(OR('Example Rules'!$B$12="",N('Example Rules'!$B$12)&lt;0,N('Example Rules'!$B$12)&gt;1),1,'Example Rules'!$B$12)))</f>
        <v/>
      </c>
      <c r="P268" s="28" t="str">
        <f aca="false">IF(COUNTA(A268:E268)=0,"",IF(NOT(ISNUMBER(A268)),"Add a date",IF(NOT(ISNUMBER(B268)),"Add P/L (0 if flat)",IF(AND(C268&lt;&gt;"",NOT(ISNUMBER(C268))),"Deposit must be a number",IF(N('Example Rules'!$B$5)&lt;=0,"Set account size on Rules",IF(A268&lt;=MAX(A$8:A267),"Date must be after the rows above","OK"))))))</f>
        <v/>
      </c>
      <c r="Q268" s="28" t="str">
        <f aca="false">IF(P268&lt;&gt;"OK","",COUNTIF(P$8:P268,"OK"))</f>
        <v/>
      </c>
    </row>
    <row r="269" customFormat="false" ht="15" hidden="false" customHeight="false" outlineLevel="0" collapsed="false">
      <c r="A269" s="29"/>
      <c r="B269" s="32"/>
      <c r="C269" s="32"/>
      <c r="D269" s="15"/>
      <c r="E269" s="15"/>
      <c r="F269" s="26" t="str">
        <f aca="false">IF(P269&lt;&gt;"OK","",IF(COUNT(G$8:G268)=0,N('Example Rules'!$B$5),INDEX(G$8:G268,MATCH(9.99E+307,G$8:G268))))</f>
        <v/>
      </c>
      <c r="G269" s="26" t="str">
        <f aca="false">IF(P269&lt;&gt;"OK","",F269+B269+N(C269))</f>
        <v/>
      </c>
      <c r="H269" s="27" t="str">
        <f aca="false">IF(OR(P269&lt;&gt;"OK",N(F269)&lt;=0),"",B269/F269)</f>
        <v/>
      </c>
      <c r="I269" s="28" t="str">
        <f aca="false">IF(OR(H269="",N('Example Rules'!$B$7)=0),"",IF(H269&lt;=-'Example Rules'!$B$7,"STOP","OK"))</f>
        <v/>
      </c>
      <c r="J269" s="26" t="str">
        <f aca="false">IF(P269&lt;&gt;"OK","",SUMIFS(B$8:B269,A$8:A269,"&gt;"&amp;(A269-7),P$8:P269,"OK"))</f>
        <v/>
      </c>
      <c r="K269" s="27" t="str">
        <f aca="false">IF(P269&lt;&gt;"OK","",IF(G269-J269-SUMIFS(C$8:C269,A$8:A269,"&gt;"&amp;(A269-7),P$8:P269,"OK")&lt;=0,"",J269/(G269-J269-SUMIFS(C$8:C269,A$8:A269,"&gt;"&amp;(A269-7),P$8:P269,"OK"))))</f>
        <v/>
      </c>
      <c r="L269" s="28" t="str">
        <f aca="false">IF(OR(P269&lt;&gt;"OK",K269="",N('Example Rules'!$B$8)=0),"",IF(K269&lt;=-'Example Rules'!$B$8,"STOP","OK"))</f>
        <v/>
      </c>
      <c r="M269" s="26" t="str">
        <f aca="false">IF(P269&lt;&gt;"OK","",MAX(IF(COUNT(M$8:M268)=0,N('Example Rules'!$B$5),INDEX(M$8:M268,MATCH(9.99E+307,M$8:M268)))+N(C269),G269))</f>
        <v/>
      </c>
      <c r="N269" s="27" t="str">
        <f aca="false">IF(P269&lt;&gt;"OK","",IF(N(M269)&lt;=0,"",MAX(0,1-G269/M269)))</f>
        <v/>
      </c>
      <c r="O269" s="33" t="str">
        <f aca="false">IF(P269&lt;&gt;"OK","",IF(OR(N('Example Rules'!$B$11)=0,N(N269)&lt;'Example Rules'!$B$11),1,IF(OR('Example Rules'!$B$12="",N('Example Rules'!$B$12)&lt;0,N('Example Rules'!$B$12)&gt;1),1,'Example Rules'!$B$12)))</f>
        <v/>
      </c>
      <c r="P269" s="28" t="str">
        <f aca="false">IF(COUNTA(A269:E269)=0,"",IF(NOT(ISNUMBER(A269)),"Add a date",IF(NOT(ISNUMBER(B269)),"Add P/L (0 if flat)",IF(AND(C269&lt;&gt;"",NOT(ISNUMBER(C269))),"Deposit must be a number",IF(N('Example Rules'!$B$5)&lt;=0,"Set account size on Rules",IF(A269&lt;=MAX(A$8:A268),"Date must be after the rows above","OK"))))))</f>
        <v/>
      </c>
      <c r="Q269" s="28" t="str">
        <f aca="false">IF(P269&lt;&gt;"OK","",COUNTIF(P$8:P269,"OK"))</f>
        <v/>
      </c>
    </row>
    <row r="270" customFormat="false" ht="15" hidden="false" customHeight="false" outlineLevel="0" collapsed="false">
      <c r="A270" s="29"/>
      <c r="B270" s="32"/>
      <c r="C270" s="32"/>
      <c r="D270" s="15"/>
      <c r="E270" s="15"/>
      <c r="F270" s="26" t="str">
        <f aca="false">IF(P270&lt;&gt;"OK","",IF(COUNT(G$8:G269)=0,N('Example Rules'!$B$5),INDEX(G$8:G269,MATCH(9.99E+307,G$8:G269))))</f>
        <v/>
      </c>
      <c r="G270" s="26" t="str">
        <f aca="false">IF(P270&lt;&gt;"OK","",F270+B270+N(C270))</f>
        <v/>
      </c>
      <c r="H270" s="27" t="str">
        <f aca="false">IF(OR(P270&lt;&gt;"OK",N(F270)&lt;=0),"",B270/F270)</f>
        <v/>
      </c>
      <c r="I270" s="28" t="str">
        <f aca="false">IF(OR(H270="",N('Example Rules'!$B$7)=0),"",IF(H270&lt;=-'Example Rules'!$B$7,"STOP","OK"))</f>
        <v/>
      </c>
      <c r="J270" s="26" t="str">
        <f aca="false">IF(P270&lt;&gt;"OK","",SUMIFS(B$8:B270,A$8:A270,"&gt;"&amp;(A270-7),P$8:P270,"OK"))</f>
        <v/>
      </c>
      <c r="K270" s="27" t="str">
        <f aca="false">IF(P270&lt;&gt;"OK","",IF(G270-J270-SUMIFS(C$8:C270,A$8:A270,"&gt;"&amp;(A270-7),P$8:P270,"OK")&lt;=0,"",J270/(G270-J270-SUMIFS(C$8:C270,A$8:A270,"&gt;"&amp;(A270-7),P$8:P270,"OK"))))</f>
        <v/>
      </c>
      <c r="L270" s="28" t="str">
        <f aca="false">IF(OR(P270&lt;&gt;"OK",K270="",N('Example Rules'!$B$8)=0),"",IF(K270&lt;=-'Example Rules'!$B$8,"STOP","OK"))</f>
        <v/>
      </c>
      <c r="M270" s="26" t="str">
        <f aca="false">IF(P270&lt;&gt;"OK","",MAX(IF(COUNT(M$8:M269)=0,N('Example Rules'!$B$5),INDEX(M$8:M269,MATCH(9.99E+307,M$8:M269)))+N(C270),G270))</f>
        <v/>
      </c>
      <c r="N270" s="27" t="str">
        <f aca="false">IF(P270&lt;&gt;"OK","",IF(N(M270)&lt;=0,"",MAX(0,1-G270/M270)))</f>
        <v/>
      </c>
      <c r="O270" s="33" t="str">
        <f aca="false">IF(P270&lt;&gt;"OK","",IF(OR(N('Example Rules'!$B$11)=0,N(N270)&lt;'Example Rules'!$B$11),1,IF(OR('Example Rules'!$B$12="",N('Example Rules'!$B$12)&lt;0,N('Example Rules'!$B$12)&gt;1),1,'Example Rules'!$B$12)))</f>
        <v/>
      </c>
      <c r="P270" s="28" t="str">
        <f aca="false">IF(COUNTA(A270:E270)=0,"",IF(NOT(ISNUMBER(A270)),"Add a date",IF(NOT(ISNUMBER(B270)),"Add P/L (0 if flat)",IF(AND(C270&lt;&gt;"",NOT(ISNUMBER(C270))),"Deposit must be a number",IF(N('Example Rules'!$B$5)&lt;=0,"Set account size on Rules",IF(A270&lt;=MAX(A$8:A269),"Date must be after the rows above","OK"))))))</f>
        <v/>
      </c>
      <c r="Q270" s="28" t="str">
        <f aca="false">IF(P270&lt;&gt;"OK","",COUNTIF(P$8:P270,"OK"))</f>
        <v/>
      </c>
    </row>
    <row r="271" customFormat="false" ht="15" hidden="false" customHeight="false" outlineLevel="0" collapsed="false">
      <c r="A271" s="29"/>
      <c r="B271" s="32"/>
      <c r="C271" s="32"/>
      <c r="D271" s="15"/>
      <c r="E271" s="15"/>
      <c r="F271" s="26" t="str">
        <f aca="false">IF(P271&lt;&gt;"OK","",IF(COUNT(G$8:G270)=0,N('Example Rules'!$B$5),INDEX(G$8:G270,MATCH(9.99E+307,G$8:G270))))</f>
        <v/>
      </c>
      <c r="G271" s="26" t="str">
        <f aca="false">IF(P271&lt;&gt;"OK","",F271+B271+N(C271))</f>
        <v/>
      </c>
      <c r="H271" s="27" t="str">
        <f aca="false">IF(OR(P271&lt;&gt;"OK",N(F271)&lt;=0),"",B271/F271)</f>
        <v/>
      </c>
      <c r="I271" s="28" t="str">
        <f aca="false">IF(OR(H271="",N('Example Rules'!$B$7)=0),"",IF(H271&lt;=-'Example Rules'!$B$7,"STOP","OK"))</f>
        <v/>
      </c>
      <c r="J271" s="26" t="str">
        <f aca="false">IF(P271&lt;&gt;"OK","",SUMIFS(B$8:B271,A$8:A271,"&gt;"&amp;(A271-7),P$8:P271,"OK"))</f>
        <v/>
      </c>
      <c r="K271" s="27" t="str">
        <f aca="false">IF(P271&lt;&gt;"OK","",IF(G271-J271-SUMIFS(C$8:C271,A$8:A271,"&gt;"&amp;(A271-7),P$8:P271,"OK")&lt;=0,"",J271/(G271-J271-SUMIFS(C$8:C271,A$8:A271,"&gt;"&amp;(A271-7),P$8:P271,"OK"))))</f>
        <v/>
      </c>
      <c r="L271" s="28" t="str">
        <f aca="false">IF(OR(P271&lt;&gt;"OK",K271="",N('Example Rules'!$B$8)=0),"",IF(K271&lt;=-'Example Rules'!$B$8,"STOP","OK"))</f>
        <v/>
      </c>
      <c r="M271" s="26" t="str">
        <f aca="false">IF(P271&lt;&gt;"OK","",MAX(IF(COUNT(M$8:M270)=0,N('Example Rules'!$B$5),INDEX(M$8:M270,MATCH(9.99E+307,M$8:M270)))+N(C271),G271))</f>
        <v/>
      </c>
      <c r="N271" s="27" t="str">
        <f aca="false">IF(P271&lt;&gt;"OK","",IF(N(M271)&lt;=0,"",MAX(0,1-G271/M271)))</f>
        <v/>
      </c>
      <c r="O271" s="33" t="str">
        <f aca="false">IF(P271&lt;&gt;"OK","",IF(OR(N('Example Rules'!$B$11)=0,N(N271)&lt;'Example Rules'!$B$11),1,IF(OR('Example Rules'!$B$12="",N('Example Rules'!$B$12)&lt;0,N('Example Rules'!$B$12)&gt;1),1,'Example Rules'!$B$12)))</f>
        <v/>
      </c>
      <c r="P271" s="28" t="str">
        <f aca="false">IF(COUNTA(A271:E271)=0,"",IF(NOT(ISNUMBER(A271)),"Add a date",IF(NOT(ISNUMBER(B271)),"Add P/L (0 if flat)",IF(AND(C271&lt;&gt;"",NOT(ISNUMBER(C271))),"Deposit must be a number",IF(N('Example Rules'!$B$5)&lt;=0,"Set account size on Rules",IF(A271&lt;=MAX(A$8:A270),"Date must be after the rows above","OK"))))))</f>
        <v/>
      </c>
      <c r="Q271" s="28" t="str">
        <f aca="false">IF(P271&lt;&gt;"OK","",COUNTIF(P$8:P271,"OK"))</f>
        <v/>
      </c>
    </row>
    <row r="272" customFormat="false" ht="15" hidden="false" customHeight="false" outlineLevel="0" collapsed="false">
      <c r="A272" s="29"/>
      <c r="B272" s="32"/>
      <c r="C272" s="32"/>
      <c r="D272" s="15"/>
      <c r="E272" s="15"/>
      <c r="F272" s="26" t="str">
        <f aca="false">IF(P272&lt;&gt;"OK","",IF(COUNT(G$8:G271)=0,N('Example Rules'!$B$5),INDEX(G$8:G271,MATCH(9.99E+307,G$8:G271))))</f>
        <v/>
      </c>
      <c r="G272" s="26" t="str">
        <f aca="false">IF(P272&lt;&gt;"OK","",F272+B272+N(C272))</f>
        <v/>
      </c>
      <c r="H272" s="27" t="str">
        <f aca="false">IF(OR(P272&lt;&gt;"OK",N(F272)&lt;=0),"",B272/F272)</f>
        <v/>
      </c>
      <c r="I272" s="28" t="str">
        <f aca="false">IF(OR(H272="",N('Example Rules'!$B$7)=0),"",IF(H272&lt;=-'Example Rules'!$B$7,"STOP","OK"))</f>
        <v/>
      </c>
      <c r="J272" s="26" t="str">
        <f aca="false">IF(P272&lt;&gt;"OK","",SUMIFS(B$8:B272,A$8:A272,"&gt;"&amp;(A272-7),P$8:P272,"OK"))</f>
        <v/>
      </c>
      <c r="K272" s="27" t="str">
        <f aca="false">IF(P272&lt;&gt;"OK","",IF(G272-J272-SUMIFS(C$8:C272,A$8:A272,"&gt;"&amp;(A272-7),P$8:P272,"OK")&lt;=0,"",J272/(G272-J272-SUMIFS(C$8:C272,A$8:A272,"&gt;"&amp;(A272-7),P$8:P272,"OK"))))</f>
        <v/>
      </c>
      <c r="L272" s="28" t="str">
        <f aca="false">IF(OR(P272&lt;&gt;"OK",K272="",N('Example Rules'!$B$8)=0),"",IF(K272&lt;=-'Example Rules'!$B$8,"STOP","OK"))</f>
        <v/>
      </c>
      <c r="M272" s="26" t="str">
        <f aca="false">IF(P272&lt;&gt;"OK","",MAX(IF(COUNT(M$8:M271)=0,N('Example Rules'!$B$5),INDEX(M$8:M271,MATCH(9.99E+307,M$8:M271)))+N(C272),G272))</f>
        <v/>
      </c>
      <c r="N272" s="27" t="str">
        <f aca="false">IF(P272&lt;&gt;"OK","",IF(N(M272)&lt;=0,"",MAX(0,1-G272/M272)))</f>
        <v/>
      </c>
      <c r="O272" s="33" t="str">
        <f aca="false">IF(P272&lt;&gt;"OK","",IF(OR(N('Example Rules'!$B$11)=0,N(N272)&lt;'Example Rules'!$B$11),1,IF(OR('Example Rules'!$B$12="",N('Example Rules'!$B$12)&lt;0,N('Example Rules'!$B$12)&gt;1),1,'Example Rules'!$B$12)))</f>
        <v/>
      </c>
      <c r="P272" s="28" t="str">
        <f aca="false">IF(COUNTA(A272:E272)=0,"",IF(NOT(ISNUMBER(A272)),"Add a date",IF(NOT(ISNUMBER(B272)),"Add P/L (0 if flat)",IF(AND(C272&lt;&gt;"",NOT(ISNUMBER(C272))),"Deposit must be a number",IF(N('Example Rules'!$B$5)&lt;=0,"Set account size on Rules",IF(A272&lt;=MAX(A$8:A271),"Date must be after the rows above","OK"))))))</f>
        <v/>
      </c>
      <c r="Q272" s="28" t="str">
        <f aca="false">IF(P272&lt;&gt;"OK","",COUNTIF(P$8:P272,"OK"))</f>
        <v/>
      </c>
    </row>
    <row r="273" customFormat="false" ht="15" hidden="false" customHeight="false" outlineLevel="0" collapsed="false">
      <c r="A273" s="29"/>
      <c r="B273" s="32"/>
      <c r="C273" s="32"/>
      <c r="D273" s="15"/>
      <c r="E273" s="15"/>
      <c r="F273" s="26" t="str">
        <f aca="false">IF(P273&lt;&gt;"OK","",IF(COUNT(G$8:G272)=0,N('Example Rules'!$B$5),INDEX(G$8:G272,MATCH(9.99E+307,G$8:G272))))</f>
        <v/>
      </c>
      <c r="G273" s="26" t="str">
        <f aca="false">IF(P273&lt;&gt;"OK","",F273+B273+N(C273))</f>
        <v/>
      </c>
      <c r="H273" s="27" t="str">
        <f aca="false">IF(OR(P273&lt;&gt;"OK",N(F273)&lt;=0),"",B273/F273)</f>
        <v/>
      </c>
      <c r="I273" s="28" t="str">
        <f aca="false">IF(OR(H273="",N('Example Rules'!$B$7)=0),"",IF(H273&lt;=-'Example Rules'!$B$7,"STOP","OK"))</f>
        <v/>
      </c>
      <c r="J273" s="26" t="str">
        <f aca="false">IF(P273&lt;&gt;"OK","",SUMIFS(B$8:B273,A$8:A273,"&gt;"&amp;(A273-7),P$8:P273,"OK"))</f>
        <v/>
      </c>
      <c r="K273" s="27" t="str">
        <f aca="false">IF(P273&lt;&gt;"OK","",IF(G273-J273-SUMIFS(C$8:C273,A$8:A273,"&gt;"&amp;(A273-7),P$8:P273,"OK")&lt;=0,"",J273/(G273-J273-SUMIFS(C$8:C273,A$8:A273,"&gt;"&amp;(A273-7),P$8:P273,"OK"))))</f>
        <v/>
      </c>
      <c r="L273" s="28" t="str">
        <f aca="false">IF(OR(P273&lt;&gt;"OK",K273="",N('Example Rules'!$B$8)=0),"",IF(K273&lt;=-'Example Rules'!$B$8,"STOP","OK"))</f>
        <v/>
      </c>
      <c r="M273" s="26" t="str">
        <f aca="false">IF(P273&lt;&gt;"OK","",MAX(IF(COUNT(M$8:M272)=0,N('Example Rules'!$B$5),INDEX(M$8:M272,MATCH(9.99E+307,M$8:M272)))+N(C273),G273))</f>
        <v/>
      </c>
      <c r="N273" s="27" t="str">
        <f aca="false">IF(P273&lt;&gt;"OK","",IF(N(M273)&lt;=0,"",MAX(0,1-G273/M273)))</f>
        <v/>
      </c>
      <c r="O273" s="33" t="str">
        <f aca="false">IF(P273&lt;&gt;"OK","",IF(OR(N('Example Rules'!$B$11)=0,N(N273)&lt;'Example Rules'!$B$11),1,IF(OR('Example Rules'!$B$12="",N('Example Rules'!$B$12)&lt;0,N('Example Rules'!$B$12)&gt;1),1,'Example Rules'!$B$12)))</f>
        <v/>
      </c>
      <c r="P273" s="28" t="str">
        <f aca="false">IF(COUNTA(A273:E273)=0,"",IF(NOT(ISNUMBER(A273)),"Add a date",IF(NOT(ISNUMBER(B273)),"Add P/L (0 if flat)",IF(AND(C273&lt;&gt;"",NOT(ISNUMBER(C273))),"Deposit must be a number",IF(N('Example Rules'!$B$5)&lt;=0,"Set account size on Rules",IF(A273&lt;=MAX(A$8:A272),"Date must be after the rows above","OK"))))))</f>
        <v/>
      </c>
      <c r="Q273" s="28" t="str">
        <f aca="false">IF(P273&lt;&gt;"OK","",COUNTIF(P$8:P273,"OK"))</f>
        <v/>
      </c>
    </row>
    <row r="274" customFormat="false" ht="15" hidden="false" customHeight="false" outlineLevel="0" collapsed="false">
      <c r="A274" s="29"/>
      <c r="B274" s="32"/>
      <c r="C274" s="32"/>
      <c r="D274" s="15"/>
      <c r="E274" s="15"/>
      <c r="F274" s="26" t="str">
        <f aca="false">IF(P274&lt;&gt;"OK","",IF(COUNT(G$8:G273)=0,N('Example Rules'!$B$5),INDEX(G$8:G273,MATCH(9.99E+307,G$8:G273))))</f>
        <v/>
      </c>
      <c r="G274" s="26" t="str">
        <f aca="false">IF(P274&lt;&gt;"OK","",F274+B274+N(C274))</f>
        <v/>
      </c>
      <c r="H274" s="27" t="str">
        <f aca="false">IF(OR(P274&lt;&gt;"OK",N(F274)&lt;=0),"",B274/F274)</f>
        <v/>
      </c>
      <c r="I274" s="28" t="str">
        <f aca="false">IF(OR(H274="",N('Example Rules'!$B$7)=0),"",IF(H274&lt;=-'Example Rules'!$B$7,"STOP","OK"))</f>
        <v/>
      </c>
      <c r="J274" s="26" t="str">
        <f aca="false">IF(P274&lt;&gt;"OK","",SUMIFS(B$8:B274,A$8:A274,"&gt;"&amp;(A274-7),P$8:P274,"OK"))</f>
        <v/>
      </c>
      <c r="K274" s="27" t="str">
        <f aca="false">IF(P274&lt;&gt;"OK","",IF(G274-J274-SUMIFS(C$8:C274,A$8:A274,"&gt;"&amp;(A274-7),P$8:P274,"OK")&lt;=0,"",J274/(G274-J274-SUMIFS(C$8:C274,A$8:A274,"&gt;"&amp;(A274-7),P$8:P274,"OK"))))</f>
        <v/>
      </c>
      <c r="L274" s="28" t="str">
        <f aca="false">IF(OR(P274&lt;&gt;"OK",K274="",N('Example Rules'!$B$8)=0),"",IF(K274&lt;=-'Example Rules'!$B$8,"STOP","OK"))</f>
        <v/>
      </c>
      <c r="M274" s="26" t="str">
        <f aca="false">IF(P274&lt;&gt;"OK","",MAX(IF(COUNT(M$8:M273)=0,N('Example Rules'!$B$5),INDEX(M$8:M273,MATCH(9.99E+307,M$8:M273)))+N(C274),G274))</f>
        <v/>
      </c>
      <c r="N274" s="27" t="str">
        <f aca="false">IF(P274&lt;&gt;"OK","",IF(N(M274)&lt;=0,"",MAX(0,1-G274/M274)))</f>
        <v/>
      </c>
      <c r="O274" s="33" t="str">
        <f aca="false">IF(P274&lt;&gt;"OK","",IF(OR(N('Example Rules'!$B$11)=0,N(N274)&lt;'Example Rules'!$B$11),1,IF(OR('Example Rules'!$B$12="",N('Example Rules'!$B$12)&lt;0,N('Example Rules'!$B$12)&gt;1),1,'Example Rules'!$B$12)))</f>
        <v/>
      </c>
      <c r="P274" s="28" t="str">
        <f aca="false">IF(COUNTA(A274:E274)=0,"",IF(NOT(ISNUMBER(A274)),"Add a date",IF(NOT(ISNUMBER(B274)),"Add P/L (0 if flat)",IF(AND(C274&lt;&gt;"",NOT(ISNUMBER(C274))),"Deposit must be a number",IF(N('Example Rules'!$B$5)&lt;=0,"Set account size on Rules",IF(A274&lt;=MAX(A$8:A273),"Date must be after the rows above","OK"))))))</f>
        <v/>
      </c>
      <c r="Q274" s="28" t="str">
        <f aca="false">IF(P274&lt;&gt;"OK","",COUNTIF(P$8:P274,"OK"))</f>
        <v/>
      </c>
    </row>
    <row r="275" customFormat="false" ht="15" hidden="false" customHeight="false" outlineLevel="0" collapsed="false">
      <c r="A275" s="29"/>
      <c r="B275" s="32"/>
      <c r="C275" s="32"/>
      <c r="D275" s="15"/>
      <c r="E275" s="15"/>
      <c r="F275" s="26" t="str">
        <f aca="false">IF(P275&lt;&gt;"OK","",IF(COUNT(G$8:G274)=0,N('Example Rules'!$B$5),INDEX(G$8:G274,MATCH(9.99E+307,G$8:G274))))</f>
        <v/>
      </c>
      <c r="G275" s="26" t="str">
        <f aca="false">IF(P275&lt;&gt;"OK","",F275+B275+N(C275))</f>
        <v/>
      </c>
      <c r="H275" s="27" t="str">
        <f aca="false">IF(OR(P275&lt;&gt;"OK",N(F275)&lt;=0),"",B275/F275)</f>
        <v/>
      </c>
      <c r="I275" s="28" t="str">
        <f aca="false">IF(OR(H275="",N('Example Rules'!$B$7)=0),"",IF(H275&lt;=-'Example Rules'!$B$7,"STOP","OK"))</f>
        <v/>
      </c>
      <c r="J275" s="26" t="str">
        <f aca="false">IF(P275&lt;&gt;"OK","",SUMIFS(B$8:B275,A$8:A275,"&gt;"&amp;(A275-7),P$8:P275,"OK"))</f>
        <v/>
      </c>
      <c r="K275" s="27" t="str">
        <f aca="false">IF(P275&lt;&gt;"OK","",IF(G275-J275-SUMIFS(C$8:C275,A$8:A275,"&gt;"&amp;(A275-7),P$8:P275,"OK")&lt;=0,"",J275/(G275-J275-SUMIFS(C$8:C275,A$8:A275,"&gt;"&amp;(A275-7),P$8:P275,"OK"))))</f>
        <v/>
      </c>
      <c r="L275" s="28" t="str">
        <f aca="false">IF(OR(P275&lt;&gt;"OK",K275="",N('Example Rules'!$B$8)=0),"",IF(K275&lt;=-'Example Rules'!$B$8,"STOP","OK"))</f>
        <v/>
      </c>
      <c r="M275" s="26" t="str">
        <f aca="false">IF(P275&lt;&gt;"OK","",MAX(IF(COUNT(M$8:M274)=0,N('Example Rules'!$B$5),INDEX(M$8:M274,MATCH(9.99E+307,M$8:M274)))+N(C275),G275))</f>
        <v/>
      </c>
      <c r="N275" s="27" t="str">
        <f aca="false">IF(P275&lt;&gt;"OK","",IF(N(M275)&lt;=0,"",MAX(0,1-G275/M275)))</f>
        <v/>
      </c>
      <c r="O275" s="33" t="str">
        <f aca="false">IF(P275&lt;&gt;"OK","",IF(OR(N('Example Rules'!$B$11)=0,N(N275)&lt;'Example Rules'!$B$11),1,IF(OR('Example Rules'!$B$12="",N('Example Rules'!$B$12)&lt;0,N('Example Rules'!$B$12)&gt;1),1,'Example Rules'!$B$12)))</f>
        <v/>
      </c>
      <c r="P275" s="28" t="str">
        <f aca="false">IF(COUNTA(A275:E275)=0,"",IF(NOT(ISNUMBER(A275)),"Add a date",IF(NOT(ISNUMBER(B275)),"Add P/L (0 if flat)",IF(AND(C275&lt;&gt;"",NOT(ISNUMBER(C275))),"Deposit must be a number",IF(N('Example Rules'!$B$5)&lt;=0,"Set account size on Rules",IF(A275&lt;=MAX(A$8:A274),"Date must be after the rows above","OK"))))))</f>
        <v/>
      </c>
      <c r="Q275" s="28" t="str">
        <f aca="false">IF(P275&lt;&gt;"OK","",COUNTIF(P$8:P275,"OK"))</f>
        <v/>
      </c>
    </row>
    <row r="276" customFormat="false" ht="15" hidden="false" customHeight="false" outlineLevel="0" collapsed="false">
      <c r="A276" s="29"/>
      <c r="B276" s="32"/>
      <c r="C276" s="32"/>
      <c r="D276" s="15"/>
      <c r="E276" s="15"/>
      <c r="F276" s="26" t="str">
        <f aca="false">IF(P276&lt;&gt;"OK","",IF(COUNT(G$8:G275)=0,N('Example Rules'!$B$5),INDEX(G$8:G275,MATCH(9.99E+307,G$8:G275))))</f>
        <v/>
      </c>
      <c r="G276" s="26" t="str">
        <f aca="false">IF(P276&lt;&gt;"OK","",F276+B276+N(C276))</f>
        <v/>
      </c>
      <c r="H276" s="27" t="str">
        <f aca="false">IF(OR(P276&lt;&gt;"OK",N(F276)&lt;=0),"",B276/F276)</f>
        <v/>
      </c>
      <c r="I276" s="28" t="str">
        <f aca="false">IF(OR(H276="",N('Example Rules'!$B$7)=0),"",IF(H276&lt;=-'Example Rules'!$B$7,"STOP","OK"))</f>
        <v/>
      </c>
      <c r="J276" s="26" t="str">
        <f aca="false">IF(P276&lt;&gt;"OK","",SUMIFS(B$8:B276,A$8:A276,"&gt;"&amp;(A276-7),P$8:P276,"OK"))</f>
        <v/>
      </c>
      <c r="K276" s="27" t="str">
        <f aca="false">IF(P276&lt;&gt;"OK","",IF(G276-J276-SUMIFS(C$8:C276,A$8:A276,"&gt;"&amp;(A276-7),P$8:P276,"OK")&lt;=0,"",J276/(G276-J276-SUMIFS(C$8:C276,A$8:A276,"&gt;"&amp;(A276-7),P$8:P276,"OK"))))</f>
        <v/>
      </c>
      <c r="L276" s="28" t="str">
        <f aca="false">IF(OR(P276&lt;&gt;"OK",K276="",N('Example Rules'!$B$8)=0),"",IF(K276&lt;=-'Example Rules'!$B$8,"STOP","OK"))</f>
        <v/>
      </c>
      <c r="M276" s="26" t="str">
        <f aca="false">IF(P276&lt;&gt;"OK","",MAX(IF(COUNT(M$8:M275)=0,N('Example Rules'!$B$5),INDEX(M$8:M275,MATCH(9.99E+307,M$8:M275)))+N(C276),G276))</f>
        <v/>
      </c>
      <c r="N276" s="27" t="str">
        <f aca="false">IF(P276&lt;&gt;"OK","",IF(N(M276)&lt;=0,"",MAX(0,1-G276/M276)))</f>
        <v/>
      </c>
      <c r="O276" s="33" t="str">
        <f aca="false">IF(P276&lt;&gt;"OK","",IF(OR(N('Example Rules'!$B$11)=0,N(N276)&lt;'Example Rules'!$B$11),1,IF(OR('Example Rules'!$B$12="",N('Example Rules'!$B$12)&lt;0,N('Example Rules'!$B$12)&gt;1),1,'Example Rules'!$B$12)))</f>
        <v/>
      </c>
      <c r="P276" s="28" t="str">
        <f aca="false">IF(COUNTA(A276:E276)=0,"",IF(NOT(ISNUMBER(A276)),"Add a date",IF(NOT(ISNUMBER(B276)),"Add P/L (0 if flat)",IF(AND(C276&lt;&gt;"",NOT(ISNUMBER(C276))),"Deposit must be a number",IF(N('Example Rules'!$B$5)&lt;=0,"Set account size on Rules",IF(A276&lt;=MAX(A$8:A275),"Date must be after the rows above","OK"))))))</f>
        <v/>
      </c>
      <c r="Q276" s="28" t="str">
        <f aca="false">IF(P276&lt;&gt;"OK","",COUNTIF(P$8:P276,"OK"))</f>
        <v/>
      </c>
    </row>
    <row r="277" customFormat="false" ht="15" hidden="false" customHeight="false" outlineLevel="0" collapsed="false">
      <c r="A277" s="29"/>
      <c r="B277" s="32"/>
      <c r="C277" s="32"/>
      <c r="D277" s="15"/>
      <c r="E277" s="15"/>
      <c r="F277" s="26" t="str">
        <f aca="false">IF(P277&lt;&gt;"OK","",IF(COUNT(G$8:G276)=0,N('Example Rules'!$B$5),INDEX(G$8:G276,MATCH(9.99E+307,G$8:G276))))</f>
        <v/>
      </c>
      <c r="G277" s="26" t="str">
        <f aca="false">IF(P277&lt;&gt;"OK","",F277+B277+N(C277))</f>
        <v/>
      </c>
      <c r="H277" s="27" t="str">
        <f aca="false">IF(OR(P277&lt;&gt;"OK",N(F277)&lt;=0),"",B277/F277)</f>
        <v/>
      </c>
      <c r="I277" s="28" t="str">
        <f aca="false">IF(OR(H277="",N('Example Rules'!$B$7)=0),"",IF(H277&lt;=-'Example Rules'!$B$7,"STOP","OK"))</f>
        <v/>
      </c>
      <c r="J277" s="26" t="str">
        <f aca="false">IF(P277&lt;&gt;"OK","",SUMIFS(B$8:B277,A$8:A277,"&gt;"&amp;(A277-7),P$8:P277,"OK"))</f>
        <v/>
      </c>
      <c r="K277" s="27" t="str">
        <f aca="false">IF(P277&lt;&gt;"OK","",IF(G277-J277-SUMIFS(C$8:C277,A$8:A277,"&gt;"&amp;(A277-7),P$8:P277,"OK")&lt;=0,"",J277/(G277-J277-SUMIFS(C$8:C277,A$8:A277,"&gt;"&amp;(A277-7),P$8:P277,"OK"))))</f>
        <v/>
      </c>
      <c r="L277" s="28" t="str">
        <f aca="false">IF(OR(P277&lt;&gt;"OK",K277="",N('Example Rules'!$B$8)=0),"",IF(K277&lt;=-'Example Rules'!$B$8,"STOP","OK"))</f>
        <v/>
      </c>
      <c r="M277" s="26" t="str">
        <f aca="false">IF(P277&lt;&gt;"OK","",MAX(IF(COUNT(M$8:M276)=0,N('Example Rules'!$B$5),INDEX(M$8:M276,MATCH(9.99E+307,M$8:M276)))+N(C277),G277))</f>
        <v/>
      </c>
      <c r="N277" s="27" t="str">
        <f aca="false">IF(P277&lt;&gt;"OK","",IF(N(M277)&lt;=0,"",MAX(0,1-G277/M277)))</f>
        <v/>
      </c>
      <c r="O277" s="33" t="str">
        <f aca="false">IF(P277&lt;&gt;"OK","",IF(OR(N('Example Rules'!$B$11)=0,N(N277)&lt;'Example Rules'!$B$11),1,IF(OR('Example Rules'!$B$12="",N('Example Rules'!$B$12)&lt;0,N('Example Rules'!$B$12)&gt;1),1,'Example Rules'!$B$12)))</f>
        <v/>
      </c>
      <c r="P277" s="28" t="str">
        <f aca="false">IF(COUNTA(A277:E277)=0,"",IF(NOT(ISNUMBER(A277)),"Add a date",IF(NOT(ISNUMBER(B277)),"Add P/L (0 if flat)",IF(AND(C277&lt;&gt;"",NOT(ISNUMBER(C277))),"Deposit must be a number",IF(N('Example Rules'!$B$5)&lt;=0,"Set account size on Rules",IF(A277&lt;=MAX(A$8:A276),"Date must be after the rows above","OK"))))))</f>
        <v/>
      </c>
      <c r="Q277" s="28" t="str">
        <f aca="false">IF(P277&lt;&gt;"OK","",COUNTIF(P$8:P277,"OK"))</f>
        <v/>
      </c>
    </row>
    <row r="278" customFormat="false" ht="15" hidden="false" customHeight="false" outlineLevel="0" collapsed="false">
      <c r="A278" s="29"/>
      <c r="B278" s="32"/>
      <c r="C278" s="32"/>
      <c r="D278" s="15"/>
      <c r="E278" s="15"/>
      <c r="F278" s="26" t="str">
        <f aca="false">IF(P278&lt;&gt;"OK","",IF(COUNT(G$8:G277)=0,N('Example Rules'!$B$5),INDEX(G$8:G277,MATCH(9.99E+307,G$8:G277))))</f>
        <v/>
      </c>
      <c r="G278" s="26" t="str">
        <f aca="false">IF(P278&lt;&gt;"OK","",F278+B278+N(C278))</f>
        <v/>
      </c>
      <c r="H278" s="27" t="str">
        <f aca="false">IF(OR(P278&lt;&gt;"OK",N(F278)&lt;=0),"",B278/F278)</f>
        <v/>
      </c>
      <c r="I278" s="28" t="str">
        <f aca="false">IF(OR(H278="",N('Example Rules'!$B$7)=0),"",IF(H278&lt;=-'Example Rules'!$B$7,"STOP","OK"))</f>
        <v/>
      </c>
      <c r="J278" s="26" t="str">
        <f aca="false">IF(P278&lt;&gt;"OK","",SUMIFS(B$8:B278,A$8:A278,"&gt;"&amp;(A278-7),P$8:P278,"OK"))</f>
        <v/>
      </c>
      <c r="K278" s="27" t="str">
        <f aca="false">IF(P278&lt;&gt;"OK","",IF(G278-J278-SUMIFS(C$8:C278,A$8:A278,"&gt;"&amp;(A278-7),P$8:P278,"OK")&lt;=0,"",J278/(G278-J278-SUMIFS(C$8:C278,A$8:A278,"&gt;"&amp;(A278-7),P$8:P278,"OK"))))</f>
        <v/>
      </c>
      <c r="L278" s="28" t="str">
        <f aca="false">IF(OR(P278&lt;&gt;"OK",K278="",N('Example Rules'!$B$8)=0),"",IF(K278&lt;=-'Example Rules'!$B$8,"STOP","OK"))</f>
        <v/>
      </c>
      <c r="M278" s="26" t="str">
        <f aca="false">IF(P278&lt;&gt;"OK","",MAX(IF(COUNT(M$8:M277)=0,N('Example Rules'!$B$5),INDEX(M$8:M277,MATCH(9.99E+307,M$8:M277)))+N(C278),G278))</f>
        <v/>
      </c>
      <c r="N278" s="27" t="str">
        <f aca="false">IF(P278&lt;&gt;"OK","",IF(N(M278)&lt;=0,"",MAX(0,1-G278/M278)))</f>
        <v/>
      </c>
      <c r="O278" s="33" t="str">
        <f aca="false">IF(P278&lt;&gt;"OK","",IF(OR(N('Example Rules'!$B$11)=0,N(N278)&lt;'Example Rules'!$B$11),1,IF(OR('Example Rules'!$B$12="",N('Example Rules'!$B$12)&lt;0,N('Example Rules'!$B$12)&gt;1),1,'Example Rules'!$B$12)))</f>
        <v/>
      </c>
      <c r="P278" s="28" t="str">
        <f aca="false">IF(COUNTA(A278:E278)=0,"",IF(NOT(ISNUMBER(A278)),"Add a date",IF(NOT(ISNUMBER(B278)),"Add P/L (0 if flat)",IF(AND(C278&lt;&gt;"",NOT(ISNUMBER(C278))),"Deposit must be a number",IF(N('Example Rules'!$B$5)&lt;=0,"Set account size on Rules",IF(A278&lt;=MAX(A$8:A277),"Date must be after the rows above","OK"))))))</f>
        <v/>
      </c>
      <c r="Q278" s="28" t="str">
        <f aca="false">IF(P278&lt;&gt;"OK","",COUNTIF(P$8:P278,"OK"))</f>
        <v/>
      </c>
    </row>
    <row r="279" customFormat="false" ht="15" hidden="false" customHeight="false" outlineLevel="0" collapsed="false">
      <c r="A279" s="29"/>
      <c r="B279" s="32"/>
      <c r="C279" s="32"/>
      <c r="D279" s="15"/>
      <c r="E279" s="15"/>
      <c r="F279" s="26" t="str">
        <f aca="false">IF(P279&lt;&gt;"OK","",IF(COUNT(G$8:G278)=0,N('Example Rules'!$B$5),INDEX(G$8:G278,MATCH(9.99E+307,G$8:G278))))</f>
        <v/>
      </c>
      <c r="G279" s="26" t="str">
        <f aca="false">IF(P279&lt;&gt;"OK","",F279+B279+N(C279))</f>
        <v/>
      </c>
      <c r="H279" s="27" t="str">
        <f aca="false">IF(OR(P279&lt;&gt;"OK",N(F279)&lt;=0),"",B279/F279)</f>
        <v/>
      </c>
      <c r="I279" s="28" t="str">
        <f aca="false">IF(OR(H279="",N('Example Rules'!$B$7)=0),"",IF(H279&lt;=-'Example Rules'!$B$7,"STOP","OK"))</f>
        <v/>
      </c>
      <c r="J279" s="26" t="str">
        <f aca="false">IF(P279&lt;&gt;"OK","",SUMIFS(B$8:B279,A$8:A279,"&gt;"&amp;(A279-7),P$8:P279,"OK"))</f>
        <v/>
      </c>
      <c r="K279" s="27" t="str">
        <f aca="false">IF(P279&lt;&gt;"OK","",IF(G279-J279-SUMIFS(C$8:C279,A$8:A279,"&gt;"&amp;(A279-7),P$8:P279,"OK")&lt;=0,"",J279/(G279-J279-SUMIFS(C$8:C279,A$8:A279,"&gt;"&amp;(A279-7),P$8:P279,"OK"))))</f>
        <v/>
      </c>
      <c r="L279" s="28" t="str">
        <f aca="false">IF(OR(P279&lt;&gt;"OK",K279="",N('Example Rules'!$B$8)=0),"",IF(K279&lt;=-'Example Rules'!$B$8,"STOP","OK"))</f>
        <v/>
      </c>
      <c r="M279" s="26" t="str">
        <f aca="false">IF(P279&lt;&gt;"OK","",MAX(IF(COUNT(M$8:M278)=0,N('Example Rules'!$B$5),INDEX(M$8:M278,MATCH(9.99E+307,M$8:M278)))+N(C279),G279))</f>
        <v/>
      </c>
      <c r="N279" s="27" t="str">
        <f aca="false">IF(P279&lt;&gt;"OK","",IF(N(M279)&lt;=0,"",MAX(0,1-G279/M279)))</f>
        <v/>
      </c>
      <c r="O279" s="33" t="str">
        <f aca="false">IF(P279&lt;&gt;"OK","",IF(OR(N('Example Rules'!$B$11)=0,N(N279)&lt;'Example Rules'!$B$11),1,IF(OR('Example Rules'!$B$12="",N('Example Rules'!$B$12)&lt;0,N('Example Rules'!$B$12)&gt;1),1,'Example Rules'!$B$12)))</f>
        <v/>
      </c>
      <c r="P279" s="28" t="str">
        <f aca="false">IF(COUNTA(A279:E279)=0,"",IF(NOT(ISNUMBER(A279)),"Add a date",IF(NOT(ISNUMBER(B279)),"Add P/L (0 if flat)",IF(AND(C279&lt;&gt;"",NOT(ISNUMBER(C279))),"Deposit must be a number",IF(N('Example Rules'!$B$5)&lt;=0,"Set account size on Rules",IF(A279&lt;=MAX(A$8:A278),"Date must be after the rows above","OK"))))))</f>
        <v/>
      </c>
      <c r="Q279" s="28" t="str">
        <f aca="false">IF(P279&lt;&gt;"OK","",COUNTIF(P$8:P279,"OK"))</f>
        <v/>
      </c>
    </row>
    <row r="280" customFormat="false" ht="15" hidden="false" customHeight="false" outlineLevel="0" collapsed="false">
      <c r="A280" s="29"/>
      <c r="B280" s="32"/>
      <c r="C280" s="32"/>
      <c r="D280" s="15"/>
      <c r="E280" s="15"/>
      <c r="F280" s="26" t="str">
        <f aca="false">IF(P280&lt;&gt;"OK","",IF(COUNT(G$8:G279)=0,N('Example Rules'!$B$5),INDEX(G$8:G279,MATCH(9.99E+307,G$8:G279))))</f>
        <v/>
      </c>
      <c r="G280" s="26" t="str">
        <f aca="false">IF(P280&lt;&gt;"OK","",F280+B280+N(C280))</f>
        <v/>
      </c>
      <c r="H280" s="27" t="str">
        <f aca="false">IF(OR(P280&lt;&gt;"OK",N(F280)&lt;=0),"",B280/F280)</f>
        <v/>
      </c>
      <c r="I280" s="28" t="str">
        <f aca="false">IF(OR(H280="",N('Example Rules'!$B$7)=0),"",IF(H280&lt;=-'Example Rules'!$B$7,"STOP","OK"))</f>
        <v/>
      </c>
      <c r="J280" s="26" t="str">
        <f aca="false">IF(P280&lt;&gt;"OK","",SUMIFS(B$8:B280,A$8:A280,"&gt;"&amp;(A280-7),P$8:P280,"OK"))</f>
        <v/>
      </c>
      <c r="K280" s="27" t="str">
        <f aca="false">IF(P280&lt;&gt;"OK","",IF(G280-J280-SUMIFS(C$8:C280,A$8:A280,"&gt;"&amp;(A280-7),P$8:P280,"OK")&lt;=0,"",J280/(G280-J280-SUMIFS(C$8:C280,A$8:A280,"&gt;"&amp;(A280-7),P$8:P280,"OK"))))</f>
        <v/>
      </c>
      <c r="L280" s="28" t="str">
        <f aca="false">IF(OR(P280&lt;&gt;"OK",K280="",N('Example Rules'!$B$8)=0),"",IF(K280&lt;=-'Example Rules'!$B$8,"STOP","OK"))</f>
        <v/>
      </c>
      <c r="M280" s="26" t="str">
        <f aca="false">IF(P280&lt;&gt;"OK","",MAX(IF(COUNT(M$8:M279)=0,N('Example Rules'!$B$5),INDEX(M$8:M279,MATCH(9.99E+307,M$8:M279)))+N(C280),G280))</f>
        <v/>
      </c>
      <c r="N280" s="27" t="str">
        <f aca="false">IF(P280&lt;&gt;"OK","",IF(N(M280)&lt;=0,"",MAX(0,1-G280/M280)))</f>
        <v/>
      </c>
      <c r="O280" s="33" t="str">
        <f aca="false">IF(P280&lt;&gt;"OK","",IF(OR(N('Example Rules'!$B$11)=0,N(N280)&lt;'Example Rules'!$B$11),1,IF(OR('Example Rules'!$B$12="",N('Example Rules'!$B$12)&lt;0,N('Example Rules'!$B$12)&gt;1),1,'Example Rules'!$B$12)))</f>
        <v/>
      </c>
      <c r="P280" s="28" t="str">
        <f aca="false">IF(COUNTA(A280:E280)=0,"",IF(NOT(ISNUMBER(A280)),"Add a date",IF(NOT(ISNUMBER(B280)),"Add P/L (0 if flat)",IF(AND(C280&lt;&gt;"",NOT(ISNUMBER(C280))),"Deposit must be a number",IF(N('Example Rules'!$B$5)&lt;=0,"Set account size on Rules",IF(A280&lt;=MAX(A$8:A279),"Date must be after the rows above","OK"))))))</f>
        <v/>
      </c>
      <c r="Q280" s="28" t="str">
        <f aca="false">IF(P280&lt;&gt;"OK","",COUNTIF(P$8:P280,"OK"))</f>
        <v/>
      </c>
    </row>
    <row r="281" customFormat="false" ht="15" hidden="false" customHeight="false" outlineLevel="0" collapsed="false">
      <c r="A281" s="29"/>
      <c r="B281" s="32"/>
      <c r="C281" s="32"/>
      <c r="D281" s="15"/>
      <c r="E281" s="15"/>
      <c r="F281" s="26" t="str">
        <f aca="false">IF(P281&lt;&gt;"OK","",IF(COUNT(G$8:G280)=0,N('Example Rules'!$B$5),INDEX(G$8:G280,MATCH(9.99E+307,G$8:G280))))</f>
        <v/>
      </c>
      <c r="G281" s="26" t="str">
        <f aca="false">IF(P281&lt;&gt;"OK","",F281+B281+N(C281))</f>
        <v/>
      </c>
      <c r="H281" s="27" t="str">
        <f aca="false">IF(OR(P281&lt;&gt;"OK",N(F281)&lt;=0),"",B281/F281)</f>
        <v/>
      </c>
      <c r="I281" s="28" t="str">
        <f aca="false">IF(OR(H281="",N('Example Rules'!$B$7)=0),"",IF(H281&lt;=-'Example Rules'!$B$7,"STOP","OK"))</f>
        <v/>
      </c>
      <c r="J281" s="26" t="str">
        <f aca="false">IF(P281&lt;&gt;"OK","",SUMIFS(B$8:B281,A$8:A281,"&gt;"&amp;(A281-7),P$8:P281,"OK"))</f>
        <v/>
      </c>
      <c r="K281" s="27" t="str">
        <f aca="false">IF(P281&lt;&gt;"OK","",IF(G281-J281-SUMIFS(C$8:C281,A$8:A281,"&gt;"&amp;(A281-7),P$8:P281,"OK")&lt;=0,"",J281/(G281-J281-SUMIFS(C$8:C281,A$8:A281,"&gt;"&amp;(A281-7),P$8:P281,"OK"))))</f>
        <v/>
      </c>
      <c r="L281" s="28" t="str">
        <f aca="false">IF(OR(P281&lt;&gt;"OK",K281="",N('Example Rules'!$B$8)=0),"",IF(K281&lt;=-'Example Rules'!$B$8,"STOP","OK"))</f>
        <v/>
      </c>
      <c r="M281" s="26" t="str">
        <f aca="false">IF(P281&lt;&gt;"OK","",MAX(IF(COUNT(M$8:M280)=0,N('Example Rules'!$B$5),INDEX(M$8:M280,MATCH(9.99E+307,M$8:M280)))+N(C281),G281))</f>
        <v/>
      </c>
      <c r="N281" s="27" t="str">
        <f aca="false">IF(P281&lt;&gt;"OK","",IF(N(M281)&lt;=0,"",MAX(0,1-G281/M281)))</f>
        <v/>
      </c>
      <c r="O281" s="33" t="str">
        <f aca="false">IF(P281&lt;&gt;"OK","",IF(OR(N('Example Rules'!$B$11)=0,N(N281)&lt;'Example Rules'!$B$11),1,IF(OR('Example Rules'!$B$12="",N('Example Rules'!$B$12)&lt;0,N('Example Rules'!$B$12)&gt;1),1,'Example Rules'!$B$12)))</f>
        <v/>
      </c>
      <c r="P281" s="28" t="str">
        <f aca="false">IF(COUNTA(A281:E281)=0,"",IF(NOT(ISNUMBER(A281)),"Add a date",IF(NOT(ISNUMBER(B281)),"Add P/L (0 if flat)",IF(AND(C281&lt;&gt;"",NOT(ISNUMBER(C281))),"Deposit must be a number",IF(N('Example Rules'!$B$5)&lt;=0,"Set account size on Rules",IF(A281&lt;=MAX(A$8:A280),"Date must be after the rows above","OK"))))))</f>
        <v/>
      </c>
      <c r="Q281" s="28" t="str">
        <f aca="false">IF(P281&lt;&gt;"OK","",COUNTIF(P$8:P281,"OK"))</f>
        <v/>
      </c>
    </row>
    <row r="282" customFormat="false" ht="15" hidden="false" customHeight="false" outlineLevel="0" collapsed="false">
      <c r="A282" s="29"/>
      <c r="B282" s="32"/>
      <c r="C282" s="32"/>
      <c r="D282" s="15"/>
      <c r="E282" s="15"/>
      <c r="F282" s="26" t="str">
        <f aca="false">IF(P282&lt;&gt;"OK","",IF(COUNT(G$8:G281)=0,N('Example Rules'!$B$5),INDEX(G$8:G281,MATCH(9.99E+307,G$8:G281))))</f>
        <v/>
      </c>
      <c r="G282" s="26" t="str">
        <f aca="false">IF(P282&lt;&gt;"OK","",F282+B282+N(C282))</f>
        <v/>
      </c>
      <c r="H282" s="27" t="str">
        <f aca="false">IF(OR(P282&lt;&gt;"OK",N(F282)&lt;=0),"",B282/F282)</f>
        <v/>
      </c>
      <c r="I282" s="28" t="str">
        <f aca="false">IF(OR(H282="",N('Example Rules'!$B$7)=0),"",IF(H282&lt;=-'Example Rules'!$B$7,"STOP","OK"))</f>
        <v/>
      </c>
      <c r="J282" s="26" t="str">
        <f aca="false">IF(P282&lt;&gt;"OK","",SUMIFS(B$8:B282,A$8:A282,"&gt;"&amp;(A282-7),P$8:P282,"OK"))</f>
        <v/>
      </c>
      <c r="K282" s="27" t="str">
        <f aca="false">IF(P282&lt;&gt;"OK","",IF(G282-J282-SUMIFS(C$8:C282,A$8:A282,"&gt;"&amp;(A282-7),P$8:P282,"OK")&lt;=0,"",J282/(G282-J282-SUMIFS(C$8:C282,A$8:A282,"&gt;"&amp;(A282-7),P$8:P282,"OK"))))</f>
        <v/>
      </c>
      <c r="L282" s="28" t="str">
        <f aca="false">IF(OR(P282&lt;&gt;"OK",K282="",N('Example Rules'!$B$8)=0),"",IF(K282&lt;=-'Example Rules'!$B$8,"STOP","OK"))</f>
        <v/>
      </c>
      <c r="M282" s="26" t="str">
        <f aca="false">IF(P282&lt;&gt;"OK","",MAX(IF(COUNT(M$8:M281)=0,N('Example Rules'!$B$5),INDEX(M$8:M281,MATCH(9.99E+307,M$8:M281)))+N(C282),G282))</f>
        <v/>
      </c>
      <c r="N282" s="27" t="str">
        <f aca="false">IF(P282&lt;&gt;"OK","",IF(N(M282)&lt;=0,"",MAX(0,1-G282/M282)))</f>
        <v/>
      </c>
      <c r="O282" s="33" t="str">
        <f aca="false">IF(P282&lt;&gt;"OK","",IF(OR(N('Example Rules'!$B$11)=0,N(N282)&lt;'Example Rules'!$B$11),1,IF(OR('Example Rules'!$B$12="",N('Example Rules'!$B$12)&lt;0,N('Example Rules'!$B$12)&gt;1),1,'Example Rules'!$B$12)))</f>
        <v/>
      </c>
      <c r="P282" s="28" t="str">
        <f aca="false">IF(COUNTA(A282:E282)=0,"",IF(NOT(ISNUMBER(A282)),"Add a date",IF(NOT(ISNUMBER(B282)),"Add P/L (0 if flat)",IF(AND(C282&lt;&gt;"",NOT(ISNUMBER(C282))),"Deposit must be a number",IF(N('Example Rules'!$B$5)&lt;=0,"Set account size on Rules",IF(A282&lt;=MAX(A$8:A281),"Date must be after the rows above","OK"))))))</f>
        <v/>
      </c>
      <c r="Q282" s="28" t="str">
        <f aca="false">IF(P282&lt;&gt;"OK","",COUNTIF(P$8:P282,"OK"))</f>
        <v/>
      </c>
    </row>
    <row r="283" customFormat="false" ht="15" hidden="false" customHeight="false" outlineLevel="0" collapsed="false">
      <c r="A283" s="29"/>
      <c r="B283" s="32"/>
      <c r="C283" s="32"/>
      <c r="D283" s="15"/>
      <c r="E283" s="15"/>
      <c r="F283" s="26" t="str">
        <f aca="false">IF(P283&lt;&gt;"OK","",IF(COUNT(G$8:G282)=0,N('Example Rules'!$B$5),INDEX(G$8:G282,MATCH(9.99E+307,G$8:G282))))</f>
        <v/>
      </c>
      <c r="G283" s="26" t="str">
        <f aca="false">IF(P283&lt;&gt;"OK","",F283+B283+N(C283))</f>
        <v/>
      </c>
      <c r="H283" s="27" t="str">
        <f aca="false">IF(OR(P283&lt;&gt;"OK",N(F283)&lt;=0),"",B283/F283)</f>
        <v/>
      </c>
      <c r="I283" s="28" t="str">
        <f aca="false">IF(OR(H283="",N('Example Rules'!$B$7)=0),"",IF(H283&lt;=-'Example Rules'!$B$7,"STOP","OK"))</f>
        <v/>
      </c>
      <c r="J283" s="26" t="str">
        <f aca="false">IF(P283&lt;&gt;"OK","",SUMIFS(B$8:B283,A$8:A283,"&gt;"&amp;(A283-7),P$8:P283,"OK"))</f>
        <v/>
      </c>
      <c r="K283" s="27" t="str">
        <f aca="false">IF(P283&lt;&gt;"OK","",IF(G283-J283-SUMIFS(C$8:C283,A$8:A283,"&gt;"&amp;(A283-7),P$8:P283,"OK")&lt;=0,"",J283/(G283-J283-SUMIFS(C$8:C283,A$8:A283,"&gt;"&amp;(A283-7),P$8:P283,"OK"))))</f>
        <v/>
      </c>
      <c r="L283" s="28" t="str">
        <f aca="false">IF(OR(P283&lt;&gt;"OK",K283="",N('Example Rules'!$B$8)=0),"",IF(K283&lt;=-'Example Rules'!$B$8,"STOP","OK"))</f>
        <v/>
      </c>
      <c r="M283" s="26" t="str">
        <f aca="false">IF(P283&lt;&gt;"OK","",MAX(IF(COUNT(M$8:M282)=0,N('Example Rules'!$B$5),INDEX(M$8:M282,MATCH(9.99E+307,M$8:M282)))+N(C283),G283))</f>
        <v/>
      </c>
      <c r="N283" s="27" t="str">
        <f aca="false">IF(P283&lt;&gt;"OK","",IF(N(M283)&lt;=0,"",MAX(0,1-G283/M283)))</f>
        <v/>
      </c>
      <c r="O283" s="33" t="str">
        <f aca="false">IF(P283&lt;&gt;"OK","",IF(OR(N('Example Rules'!$B$11)=0,N(N283)&lt;'Example Rules'!$B$11),1,IF(OR('Example Rules'!$B$12="",N('Example Rules'!$B$12)&lt;0,N('Example Rules'!$B$12)&gt;1),1,'Example Rules'!$B$12)))</f>
        <v/>
      </c>
      <c r="P283" s="28" t="str">
        <f aca="false">IF(COUNTA(A283:E283)=0,"",IF(NOT(ISNUMBER(A283)),"Add a date",IF(NOT(ISNUMBER(B283)),"Add P/L (0 if flat)",IF(AND(C283&lt;&gt;"",NOT(ISNUMBER(C283))),"Deposit must be a number",IF(N('Example Rules'!$B$5)&lt;=0,"Set account size on Rules",IF(A283&lt;=MAX(A$8:A282),"Date must be after the rows above","OK"))))))</f>
        <v/>
      </c>
      <c r="Q283" s="28" t="str">
        <f aca="false">IF(P283&lt;&gt;"OK","",COUNTIF(P$8:P283,"OK"))</f>
        <v/>
      </c>
    </row>
    <row r="284" customFormat="false" ht="15" hidden="false" customHeight="false" outlineLevel="0" collapsed="false">
      <c r="A284" s="29"/>
      <c r="B284" s="32"/>
      <c r="C284" s="32"/>
      <c r="D284" s="15"/>
      <c r="E284" s="15"/>
      <c r="F284" s="26" t="str">
        <f aca="false">IF(P284&lt;&gt;"OK","",IF(COUNT(G$8:G283)=0,N('Example Rules'!$B$5),INDEX(G$8:G283,MATCH(9.99E+307,G$8:G283))))</f>
        <v/>
      </c>
      <c r="G284" s="26" t="str">
        <f aca="false">IF(P284&lt;&gt;"OK","",F284+B284+N(C284))</f>
        <v/>
      </c>
      <c r="H284" s="27" t="str">
        <f aca="false">IF(OR(P284&lt;&gt;"OK",N(F284)&lt;=0),"",B284/F284)</f>
        <v/>
      </c>
      <c r="I284" s="28" t="str">
        <f aca="false">IF(OR(H284="",N('Example Rules'!$B$7)=0),"",IF(H284&lt;=-'Example Rules'!$B$7,"STOP","OK"))</f>
        <v/>
      </c>
      <c r="J284" s="26" t="str">
        <f aca="false">IF(P284&lt;&gt;"OK","",SUMIFS(B$8:B284,A$8:A284,"&gt;"&amp;(A284-7),P$8:P284,"OK"))</f>
        <v/>
      </c>
      <c r="K284" s="27" t="str">
        <f aca="false">IF(P284&lt;&gt;"OK","",IF(G284-J284-SUMIFS(C$8:C284,A$8:A284,"&gt;"&amp;(A284-7),P$8:P284,"OK")&lt;=0,"",J284/(G284-J284-SUMIFS(C$8:C284,A$8:A284,"&gt;"&amp;(A284-7),P$8:P284,"OK"))))</f>
        <v/>
      </c>
      <c r="L284" s="28" t="str">
        <f aca="false">IF(OR(P284&lt;&gt;"OK",K284="",N('Example Rules'!$B$8)=0),"",IF(K284&lt;=-'Example Rules'!$B$8,"STOP","OK"))</f>
        <v/>
      </c>
      <c r="M284" s="26" t="str">
        <f aca="false">IF(P284&lt;&gt;"OK","",MAX(IF(COUNT(M$8:M283)=0,N('Example Rules'!$B$5),INDEX(M$8:M283,MATCH(9.99E+307,M$8:M283)))+N(C284),G284))</f>
        <v/>
      </c>
      <c r="N284" s="27" t="str">
        <f aca="false">IF(P284&lt;&gt;"OK","",IF(N(M284)&lt;=0,"",MAX(0,1-G284/M284)))</f>
        <v/>
      </c>
      <c r="O284" s="33" t="str">
        <f aca="false">IF(P284&lt;&gt;"OK","",IF(OR(N('Example Rules'!$B$11)=0,N(N284)&lt;'Example Rules'!$B$11),1,IF(OR('Example Rules'!$B$12="",N('Example Rules'!$B$12)&lt;0,N('Example Rules'!$B$12)&gt;1),1,'Example Rules'!$B$12)))</f>
        <v/>
      </c>
      <c r="P284" s="28" t="str">
        <f aca="false">IF(COUNTA(A284:E284)=0,"",IF(NOT(ISNUMBER(A284)),"Add a date",IF(NOT(ISNUMBER(B284)),"Add P/L (0 if flat)",IF(AND(C284&lt;&gt;"",NOT(ISNUMBER(C284))),"Deposit must be a number",IF(N('Example Rules'!$B$5)&lt;=0,"Set account size on Rules",IF(A284&lt;=MAX(A$8:A283),"Date must be after the rows above","OK"))))))</f>
        <v/>
      </c>
      <c r="Q284" s="28" t="str">
        <f aca="false">IF(P284&lt;&gt;"OK","",COUNTIF(P$8:P284,"OK"))</f>
        <v/>
      </c>
    </row>
    <row r="285" customFormat="false" ht="15" hidden="false" customHeight="false" outlineLevel="0" collapsed="false">
      <c r="A285" s="29"/>
      <c r="B285" s="32"/>
      <c r="C285" s="32"/>
      <c r="D285" s="15"/>
      <c r="E285" s="15"/>
      <c r="F285" s="26" t="str">
        <f aca="false">IF(P285&lt;&gt;"OK","",IF(COUNT(G$8:G284)=0,N('Example Rules'!$B$5),INDEX(G$8:G284,MATCH(9.99E+307,G$8:G284))))</f>
        <v/>
      </c>
      <c r="G285" s="26" t="str">
        <f aca="false">IF(P285&lt;&gt;"OK","",F285+B285+N(C285))</f>
        <v/>
      </c>
      <c r="H285" s="27" t="str">
        <f aca="false">IF(OR(P285&lt;&gt;"OK",N(F285)&lt;=0),"",B285/F285)</f>
        <v/>
      </c>
      <c r="I285" s="28" t="str">
        <f aca="false">IF(OR(H285="",N('Example Rules'!$B$7)=0),"",IF(H285&lt;=-'Example Rules'!$B$7,"STOP","OK"))</f>
        <v/>
      </c>
      <c r="J285" s="26" t="str">
        <f aca="false">IF(P285&lt;&gt;"OK","",SUMIFS(B$8:B285,A$8:A285,"&gt;"&amp;(A285-7),P$8:P285,"OK"))</f>
        <v/>
      </c>
      <c r="K285" s="27" t="str">
        <f aca="false">IF(P285&lt;&gt;"OK","",IF(G285-J285-SUMIFS(C$8:C285,A$8:A285,"&gt;"&amp;(A285-7),P$8:P285,"OK")&lt;=0,"",J285/(G285-J285-SUMIFS(C$8:C285,A$8:A285,"&gt;"&amp;(A285-7),P$8:P285,"OK"))))</f>
        <v/>
      </c>
      <c r="L285" s="28" t="str">
        <f aca="false">IF(OR(P285&lt;&gt;"OK",K285="",N('Example Rules'!$B$8)=0),"",IF(K285&lt;=-'Example Rules'!$B$8,"STOP","OK"))</f>
        <v/>
      </c>
      <c r="M285" s="26" t="str">
        <f aca="false">IF(P285&lt;&gt;"OK","",MAX(IF(COUNT(M$8:M284)=0,N('Example Rules'!$B$5),INDEX(M$8:M284,MATCH(9.99E+307,M$8:M284)))+N(C285),G285))</f>
        <v/>
      </c>
      <c r="N285" s="27" t="str">
        <f aca="false">IF(P285&lt;&gt;"OK","",IF(N(M285)&lt;=0,"",MAX(0,1-G285/M285)))</f>
        <v/>
      </c>
      <c r="O285" s="33" t="str">
        <f aca="false">IF(P285&lt;&gt;"OK","",IF(OR(N('Example Rules'!$B$11)=0,N(N285)&lt;'Example Rules'!$B$11),1,IF(OR('Example Rules'!$B$12="",N('Example Rules'!$B$12)&lt;0,N('Example Rules'!$B$12)&gt;1),1,'Example Rules'!$B$12)))</f>
        <v/>
      </c>
      <c r="P285" s="28" t="str">
        <f aca="false">IF(COUNTA(A285:E285)=0,"",IF(NOT(ISNUMBER(A285)),"Add a date",IF(NOT(ISNUMBER(B285)),"Add P/L (0 if flat)",IF(AND(C285&lt;&gt;"",NOT(ISNUMBER(C285))),"Deposit must be a number",IF(N('Example Rules'!$B$5)&lt;=0,"Set account size on Rules",IF(A285&lt;=MAX(A$8:A284),"Date must be after the rows above","OK"))))))</f>
        <v/>
      </c>
      <c r="Q285" s="28" t="str">
        <f aca="false">IF(P285&lt;&gt;"OK","",COUNTIF(P$8:P285,"OK"))</f>
        <v/>
      </c>
    </row>
    <row r="286" customFormat="false" ht="15" hidden="false" customHeight="false" outlineLevel="0" collapsed="false">
      <c r="A286" s="29"/>
      <c r="B286" s="32"/>
      <c r="C286" s="32"/>
      <c r="D286" s="15"/>
      <c r="E286" s="15"/>
      <c r="F286" s="26" t="str">
        <f aca="false">IF(P286&lt;&gt;"OK","",IF(COUNT(G$8:G285)=0,N('Example Rules'!$B$5),INDEX(G$8:G285,MATCH(9.99E+307,G$8:G285))))</f>
        <v/>
      </c>
      <c r="G286" s="26" t="str">
        <f aca="false">IF(P286&lt;&gt;"OK","",F286+B286+N(C286))</f>
        <v/>
      </c>
      <c r="H286" s="27" t="str">
        <f aca="false">IF(OR(P286&lt;&gt;"OK",N(F286)&lt;=0),"",B286/F286)</f>
        <v/>
      </c>
      <c r="I286" s="28" t="str">
        <f aca="false">IF(OR(H286="",N('Example Rules'!$B$7)=0),"",IF(H286&lt;=-'Example Rules'!$B$7,"STOP","OK"))</f>
        <v/>
      </c>
      <c r="J286" s="26" t="str">
        <f aca="false">IF(P286&lt;&gt;"OK","",SUMIFS(B$8:B286,A$8:A286,"&gt;"&amp;(A286-7),P$8:P286,"OK"))</f>
        <v/>
      </c>
      <c r="K286" s="27" t="str">
        <f aca="false">IF(P286&lt;&gt;"OK","",IF(G286-J286-SUMIFS(C$8:C286,A$8:A286,"&gt;"&amp;(A286-7),P$8:P286,"OK")&lt;=0,"",J286/(G286-J286-SUMIFS(C$8:C286,A$8:A286,"&gt;"&amp;(A286-7),P$8:P286,"OK"))))</f>
        <v/>
      </c>
      <c r="L286" s="28" t="str">
        <f aca="false">IF(OR(P286&lt;&gt;"OK",K286="",N('Example Rules'!$B$8)=0),"",IF(K286&lt;=-'Example Rules'!$B$8,"STOP","OK"))</f>
        <v/>
      </c>
      <c r="M286" s="26" t="str">
        <f aca="false">IF(P286&lt;&gt;"OK","",MAX(IF(COUNT(M$8:M285)=0,N('Example Rules'!$B$5),INDEX(M$8:M285,MATCH(9.99E+307,M$8:M285)))+N(C286),G286))</f>
        <v/>
      </c>
      <c r="N286" s="27" t="str">
        <f aca="false">IF(P286&lt;&gt;"OK","",IF(N(M286)&lt;=0,"",MAX(0,1-G286/M286)))</f>
        <v/>
      </c>
      <c r="O286" s="33" t="str">
        <f aca="false">IF(P286&lt;&gt;"OK","",IF(OR(N('Example Rules'!$B$11)=0,N(N286)&lt;'Example Rules'!$B$11),1,IF(OR('Example Rules'!$B$12="",N('Example Rules'!$B$12)&lt;0,N('Example Rules'!$B$12)&gt;1),1,'Example Rules'!$B$12)))</f>
        <v/>
      </c>
      <c r="P286" s="28" t="str">
        <f aca="false">IF(COUNTA(A286:E286)=0,"",IF(NOT(ISNUMBER(A286)),"Add a date",IF(NOT(ISNUMBER(B286)),"Add P/L (0 if flat)",IF(AND(C286&lt;&gt;"",NOT(ISNUMBER(C286))),"Deposit must be a number",IF(N('Example Rules'!$B$5)&lt;=0,"Set account size on Rules",IF(A286&lt;=MAX(A$8:A285),"Date must be after the rows above","OK"))))))</f>
        <v/>
      </c>
      <c r="Q286" s="28" t="str">
        <f aca="false">IF(P286&lt;&gt;"OK","",COUNTIF(P$8:P286,"OK"))</f>
        <v/>
      </c>
    </row>
    <row r="287" customFormat="false" ht="15" hidden="false" customHeight="false" outlineLevel="0" collapsed="false">
      <c r="A287" s="29"/>
      <c r="B287" s="32"/>
      <c r="C287" s="32"/>
      <c r="D287" s="15"/>
      <c r="E287" s="15"/>
      <c r="F287" s="26" t="str">
        <f aca="false">IF(P287&lt;&gt;"OK","",IF(COUNT(G$8:G286)=0,N('Example Rules'!$B$5),INDEX(G$8:G286,MATCH(9.99E+307,G$8:G286))))</f>
        <v/>
      </c>
      <c r="G287" s="26" t="str">
        <f aca="false">IF(P287&lt;&gt;"OK","",F287+B287+N(C287))</f>
        <v/>
      </c>
      <c r="H287" s="27" t="str">
        <f aca="false">IF(OR(P287&lt;&gt;"OK",N(F287)&lt;=0),"",B287/F287)</f>
        <v/>
      </c>
      <c r="I287" s="28" t="str">
        <f aca="false">IF(OR(H287="",N('Example Rules'!$B$7)=0),"",IF(H287&lt;=-'Example Rules'!$B$7,"STOP","OK"))</f>
        <v/>
      </c>
      <c r="J287" s="26" t="str">
        <f aca="false">IF(P287&lt;&gt;"OK","",SUMIFS(B$8:B287,A$8:A287,"&gt;"&amp;(A287-7),P$8:P287,"OK"))</f>
        <v/>
      </c>
      <c r="K287" s="27" t="str">
        <f aca="false">IF(P287&lt;&gt;"OK","",IF(G287-J287-SUMIFS(C$8:C287,A$8:A287,"&gt;"&amp;(A287-7),P$8:P287,"OK")&lt;=0,"",J287/(G287-J287-SUMIFS(C$8:C287,A$8:A287,"&gt;"&amp;(A287-7),P$8:P287,"OK"))))</f>
        <v/>
      </c>
      <c r="L287" s="28" t="str">
        <f aca="false">IF(OR(P287&lt;&gt;"OK",K287="",N('Example Rules'!$B$8)=0),"",IF(K287&lt;=-'Example Rules'!$B$8,"STOP","OK"))</f>
        <v/>
      </c>
      <c r="M287" s="26" t="str">
        <f aca="false">IF(P287&lt;&gt;"OK","",MAX(IF(COUNT(M$8:M286)=0,N('Example Rules'!$B$5),INDEX(M$8:M286,MATCH(9.99E+307,M$8:M286)))+N(C287),G287))</f>
        <v/>
      </c>
      <c r="N287" s="27" t="str">
        <f aca="false">IF(P287&lt;&gt;"OK","",IF(N(M287)&lt;=0,"",MAX(0,1-G287/M287)))</f>
        <v/>
      </c>
      <c r="O287" s="33" t="str">
        <f aca="false">IF(P287&lt;&gt;"OK","",IF(OR(N('Example Rules'!$B$11)=0,N(N287)&lt;'Example Rules'!$B$11),1,IF(OR('Example Rules'!$B$12="",N('Example Rules'!$B$12)&lt;0,N('Example Rules'!$B$12)&gt;1),1,'Example Rules'!$B$12)))</f>
        <v/>
      </c>
      <c r="P287" s="28" t="str">
        <f aca="false">IF(COUNTA(A287:E287)=0,"",IF(NOT(ISNUMBER(A287)),"Add a date",IF(NOT(ISNUMBER(B287)),"Add P/L (0 if flat)",IF(AND(C287&lt;&gt;"",NOT(ISNUMBER(C287))),"Deposit must be a number",IF(N('Example Rules'!$B$5)&lt;=0,"Set account size on Rules",IF(A287&lt;=MAX(A$8:A286),"Date must be after the rows above","OK"))))))</f>
        <v/>
      </c>
      <c r="Q287" s="28" t="str">
        <f aca="false">IF(P287&lt;&gt;"OK","",COUNTIF(P$8:P287,"OK"))</f>
        <v/>
      </c>
    </row>
    <row r="288" customFormat="false" ht="15" hidden="false" customHeight="false" outlineLevel="0" collapsed="false">
      <c r="A288" s="29"/>
      <c r="B288" s="32"/>
      <c r="C288" s="32"/>
      <c r="D288" s="15"/>
      <c r="E288" s="15"/>
      <c r="F288" s="26" t="str">
        <f aca="false">IF(P288&lt;&gt;"OK","",IF(COUNT(G$8:G287)=0,N('Example Rules'!$B$5),INDEX(G$8:G287,MATCH(9.99E+307,G$8:G287))))</f>
        <v/>
      </c>
      <c r="G288" s="26" t="str">
        <f aca="false">IF(P288&lt;&gt;"OK","",F288+B288+N(C288))</f>
        <v/>
      </c>
      <c r="H288" s="27" t="str">
        <f aca="false">IF(OR(P288&lt;&gt;"OK",N(F288)&lt;=0),"",B288/F288)</f>
        <v/>
      </c>
      <c r="I288" s="28" t="str">
        <f aca="false">IF(OR(H288="",N('Example Rules'!$B$7)=0),"",IF(H288&lt;=-'Example Rules'!$B$7,"STOP","OK"))</f>
        <v/>
      </c>
      <c r="J288" s="26" t="str">
        <f aca="false">IF(P288&lt;&gt;"OK","",SUMIFS(B$8:B288,A$8:A288,"&gt;"&amp;(A288-7),P$8:P288,"OK"))</f>
        <v/>
      </c>
      <c r="K288" s="27" t="str">
        <f aca="false">IF(P288&lt;&gt;"OK","",IF(G288-J288-SUMIFS(C$8:C288,A$8:A288,"&gt;"&amp;(A288-7),P$8:P288,"OK")&lt;=0,"",J288/(G288-J288-SUMIFS(C$8:C288,A$8:A288,"&gt;"&amp;(A288-7),P$8:P288,"OK"))))</f>
        <v/>
      </c>
      <c r="L288" s="28" t="str">
        <f aca="false">IF(OR(P288&lt;&gt;"OK",K288="",N('Example Rules'!$B$8)=0),"",IF(K288&lt;=-'Example Rules'!$B$8,"STOP","OK"))</f>
        <v/>
      </c>
      <c r="M288" s="26" t="str">
        <f aca="false">IF(P288&lt;&gt;"OK","",MAX(IF(COUNT(M$8:M287)=0,N('Example Rules'!$B$5),INDEX(M$8:M287,MATCH(9.99E+307,M$8:M287)))+N(C288),G288))</f>
        <v/>
      </c>
      <c r="N288" s="27" t="str">
        <f aca="false">IF(P288&lt;&gt;"OK","",IF(N(M288)&lt;=0,"",MAX(0,1-G288/M288)))</f>
        <v/>
      </c>
      <c r="O288" s="33" t="str">
        <f aca="false">IF(P288&lt;&gt;"OK","",IF(OR(N('Example Rules'!$B$11)=0,N(N288)&lt;'Example Rules'!$B$11),1,IF(OR('Example Rules'!$B$12="",N('Example Rules'!$B$12)&lt;0,N('Example Rules'!$B$12)&gt;1),1,'Example Rules'!$B$12)))</f>
        <v/>
      </c>
      <c r="P288" s="28" t="str">
        <f aca="false">IF(COUNTA(A288:E288)=0,"",IF(NOT(ISNUMBER(A288)),"Add a date",IF(NOT(ISNUMBER(B288)),"Add P/L (0 if flat)",IF(AND(C288&lt;&gt;"",NOT(ISNUMBER(C288))),"Deposit must be a number",IF(N('Example Rules'!$B$5)&lt;=0,"Set account size on Rules",IF(A288&lt;=MAX(A$8:A287),"Date must be after the rows above","OK"))))))</f>
        <v/>
      </c>
      <c r="Q288" s="28" t="str">
        <f aca="false">IF(P288&lt;&gt;"OK","",COUNTIF(P$8:P288,"OK"))</f>
        <v/>
      </c>
    </row>
    <row r="289" customFormat="false" ht="15" hidden="false" customHeight="false" outlineLevel="0" collapsed="false">
      <c r="A289" s="29"/>
      <c r="B289" s="32"/>
      <c r="C289" s="32"/>
      <c r="D289" s="15"/>
      <c r="E289" s="15"/>
      <c r="F289" s="26" t="str">
        <f aca="false">IF(P289&lt;&gt;"OK","",IF(COUNT(G$8:G288)=0,N('Example Rules'!$B$5),INDEX(G$8:G288,MATCH(9.99E+307,G$8:G288))))</f>
        <v/>
      </c>
      <c r="G289" s="26" t="str">
        <f aca="false">IF(P289&lt;&gt;"OK","",F289+B289+N(C289))</f>
        <v/>
      </c>
      <c r="H289" s="27" t="str">
        <f aca="false">IF(OR(P289&lt;&gt;"OK",N(F289)&lt;=0),"",B289/F289)</f>
        <v/>
      </c>
      <c r="I289" s="28" t="str">
        <f aca="false">IF(OR(H289="",N('Example Rules'!$B$7)=0),"",IF(H289&lt;=-'Example Rules'!$B$7,"STOP","OK"))</f>
        <v/>
      </c>
      <c r="J289" s="26" t="str">
        <f aca="false">IF(P289&lt;&gt;"OK","",SUMIFS(B$8:B289,A$8:A289,"&gt;"&amp;(A289-7),P$8:P289,"OK"))</f>
        <v/>
      </c>
      <c r="K289" s="27" t="str">
        <f aca="false">IF(P289&lt;&gt;"OK","",IF(G289-J289-SUMIFS(C$8:C289,A$8:A289,"&gt;"&amp;(A289-7),P$8:P289,"OK")&lt;=0,"",J289/(G289-J289-SUMIFS(C$8:C289,A$8:A289,"&gt;"&amp;(A289-7),P$8:P289,"OK"))))</f>
        <v/>
      </c>
      <c r="L289" s="28" t="str">
        <f aca="false">IF(OR(P289&lt;&gt;"OK",K289="",N('Example Rules'!$B$8)=0),"",IF(K289&lt;=-'Example Rules'!$B$8,"STOP","OK"))</f>
        <v/>
      </c>
      <c r="M289" s="26" t="str">
        <f aca="false">IF(P289&lt;&gt;"OK","",MAX(IF(COUNT(M$8:M288)=0,N('Example Rules'!$B$5),INDEX(M$8:M288,MATCH(9.99E+307,M$8:M288)))+N(C289),G289))</f>
        <v/>
      </c>
      <c r="N289" s="27" t="str">
        <f aca="false">IF(P289&lt;&gt;"OK","",IF(N(M289)&lt;=0,"",MAX(0,1-G289/M289)))</f>
        <v/>
      </c>
      <c r="O289" s="33" t="str">
        <f aca="false">IF(P289&lt;&gt;"OK","",IF(OR(N('Example Rules'!$B$11)=0,N(N289)&lt;'Example Rules'!$B$11),1,IF(OR('Example Rules'!$B$12="",N('Example Rules'!$B$12)&lt;0,N('Example Rules'!$B$12)&gt;1),1,'Example Rules'!$B$12)))</f>
        <v/>
      </c>
      <c r="P289" s="28" t="str">
        <f aca="false">IF(COUNTA(A289:E289)=0,"",IF(NOT(ISNUMBER(A289)),"Add a date",IF(NOT(ISNUMBER(B289)),"Add P/L (0 if flat)",IF(AND(C289&lt;&gt;"",NOT(ISNUMBER(C289))),"Deposit must be a number",IF(N('Example Rules'!$B$5)&lt;=0,"Set account size on Rules",IF(A289&lt;=MAX(A$8:A288),"Date must be after the rows above","OK"))))))</f>
        <v/>
      </c>
      <c r="Q289" s="28" t="str">
        <f aca="false">IF(P289&lt;&gt;"OK","",COUNTIF(P$8:P289,"OK"))</f>
        <v/>
      </c>
    </row>
    <row r="290" customFormat="false" ht="15" hidden="false" customHeight="false" outlineLevel="0" collapsed="false">
      <c r="A290" s="29"/>
      <c r="B290" s="32"/>
      <c r="C290" s="32"/>
      <c r="D290" s="15"/>
      <c r="E290" s="15"/>
      <c r="F290" s="26" t="str">
        <f aca="false">IF(P290&lt;&gt;"OK","",IF(COUNT(G$8:G289)=0,N('Example Rules'!$B$5),INDEX(G$8:G289,MATCH(9.99E+307,G$8:G289))))</f>
        <v/>
      </c>
      <c r="G290" s="26" t="str">
        <f aca="false">IF(P290&lt;&gt;"OK","",F290+B290+N(C290))</f>
        <v/>
      </c>
      <c r="H290" s="27" t="str">
        <f aca="false">IF(OR(P290&lt;&gt;"OK",N(F290)&lt;=0),"",B290/F290)</f>
        <v/>
      </c>
      <c r="I290" s="28" t="str">
        <f aca="false">IF(OR(H290="",N('Example Rules'!$B$7)=0),"",IF(H290&lt;=-'Example Rules'!$B$7,"STOP","OK"))</f>
        <v/>
      </c>
      <c r="J290" s="26" t="str">
        <f aca="false">IF(P290&lt;&gt;"OK","",SUMIFS(B$8:B290,A$8:A290,"&gt;"&amp;(A290-7),P$8:P290,"OK"))</f>
        <v/>
      </c>
      <c r="K290" s="27" t="str">
        <f aca="false">IF(P290&lt;&gt;"OK","",IF(G290-J290-SUMIFS(C$8:C290,A$8:A290,"&gt;"&amp;(A290-7),P$8:P290,"OK")&lt;=0,"",J290/(G290-J290-SUMIFS(C$8:C290,A$8:A290,"&gt;"&amp;(A290-7),P$8:P290,"OK"))))</f>
        <v/>
      </c>
      <c r="L290" s="28" t="str">
        <f aca="false">IF(OR(P290&lt;&gt;"OK",K290="",N('Example Rules'!$B$8)=0),"",IF(K290&lt;=-'Example Rules'!$B$8,"STOP","OK"))</f>
        <v/>
      </c>
      <c r="M290" s="26" t="str">
        <f aca="false">IF(P290&lt;&gt;"OK","",MAX(IF(COUNT(M$8:M289)=0,N('Example Rules'!$B$5),INDEX(M$8:M289,MATCH(9.99E+307,M$8:M289)))+N(C290),G290))</f>
        <v/>
      </c>
      <c r="N290" s="27" t="str">
        <f aca="false">IF(P290&lt;&gt;"OK","",IF(N(M290)&lt;=0,"",MAX(0,1-G290/M290)))</f>
        <v/>
      </c>
      <c r="O290" s="33" t="str">
        <f aca="false">IF(P290&lt;&gt;"OK","",IF(OR(N('Example Rules'!$B$11)=0,N(N290)&lt;'Example Rules'!$B$11),1,IF(OR('Example Rules'!$B$12="",N('Example Rules'!$B$12)&lt;0,N('Example Rules'!$B$12)&gt;1),1,'Example Rules'!$B$12)))</f>
        <v/>
      </c>
      <c r="P290" s="28" t="str">
        <f aca="false">IF(COUNTA(A290:E290)=0,"",IF(NOT(ISNUMBER(A290)),"Add a date",IF(NOT(ISNUMBER(B290)),"Add P/L (0 if flat)",IF(AND(C290&lt;&gt;"",NOT(ISNUMBER(C290))),"Deposit must be a number",IF(N('Example Rules'!$B$5)&lt;=0,"Set account size on Rules",IF(A290&lt;=MAX(A$8:A289),"Date must be after the rows above","OK"))))))</f>
        <v/>
      </c>
      <c r="Q290" s="28" t="str">
        <f aca="false">IF(P290&lt;&gt;"OK","",COUNTIF(P$8:P290,"OK"))</f>
        <v/>
      </c>
    </row>
    <row r="291" customFormat="false" ht="15" hidden="false" customHeight="false" outlineLevel="0" collapsed="false">
      <c r="A291" s="29"/>
      <c r="B291" s="32"/>
      <c r="C291" s="32"/>
      <c r="D291" s="15"/>
      <c r="E291" s="15"/>
      <c r="F291" s="26" t="str">
        <f aca="false">IF(P291&lt;&gt;"OK","",IF(COUNT(G$8:G290)=0,N('Example Rules'!$B$5),INDEX(G$8:G290,MATCH(9.99E+307,G$8:G290))))</f>
        <v/>
      </c>
      <c r="G291" s="26" t="str">
        <f aca="false">IF(P291&lt;&gt;"OK","",F291+B291+N(C291))</f>
        <v/>
      </c>
      <c r="H291" s="27" t="str">
        <f aca="false">IF(OR(P291&lt;&gt;"OK",N(F291)&lt;=0),"",B291/F291)</f>
        <v/>
      </c>
      <c r="I291" s="28" t="str">
        <f aca="false">IF(OR(H291="",N('Example Rules'!$B$7)=0),"",IF(H291&lt;=-'Example Rules'!$B$7,"STOP","OK"))</f>
        <v/>
      </c>
      <c r="J291" s="26" t="str">
        <f aca="false">IF(P291&lt;&gt;"OK","",SUMIFS(B$8:B291,A$8:A291,"&gt;"&amp;(A291-7),P$8:P291,"OK"))</f>
        <v/>
      </c>
      <c r="K291" s="27" t="str">
        <f aca="false">IF(P291&lt;&gt;"OK","",IF(G291-J291-SUMIFS(C$8:C291,A$8:A291,"&gt;"&amp;(A291-7),P$8:P291,"OK")&lt;=0,"",J291/(G291-J291-SUMIFS(C$8:C291,A$8:A291,"&gt;"&amp;(A291-7),P$8:P291,"OK"))))</f>
        <v/>
      </c>
      <c r="L291" s="28" t="str">
        <f aca="false">IF(OR(P291&lt;&gt;"OK",K291="",N('Example Rules'!$B$8)=0),"",IF(K291&lt;=-'Example Rules'!$B$8,"STOP","OK"))</f>
        <v/>
      </c>
      <c r="M291" s="26" t="str">
        <f aca="false">IF(P291&lt;&gt;"OK","",MAX(IF(COUNT(M$8:M290)=0,N('Example Rules'!$B$5),INDEX(M$8:M290,MATCH(9.99E+307,M$8:M290)))+N(C291),G291))</f>
        <v/>
      </c>
      <c r="N291" s="27" t="str">
        <f aca="false">IF(P291&lt;&gt;"OK","",IF(N(M291)&lt;=0,"",MAX(0,1-G291/M291)))</f>
        <v/>
      </c>
      <c r="O291" s="33" t="str">
        <f aca="false">IF(P291&lt;&gt;"OK","",IF(OR(N('Example Rules'!$B$11)=0,N(N291)&lt;'Example Rules'!$B$11),1,IF(OR('Example Rules'!$B$12="",N('Example Rules'!$B$12)&lt;0,N('Example Rules'!$B$12)&gt;1),1,'Example Rules'!$B$12)))</f>
        <v/>
      </c>
      <c r="P291" s="28" t="str">
        <f aca="false">IF(COUNTA(A291:E291)=0,"",IF(NOT(ISNUMBER(A291)),"Add a date",IF(NOT(ISNUMBER(B291)),"Add P/L (0 if flat)",IF(AND(C291&lt;&gt;"",NOT(ISNUMBER(C291))),"Deposit must be a number",IF(N('Example Rules'!$B$5)&lt;=0,"Set account size on Rules",IF(A291&lt;=MAX(A$8:A290),"Date must be after the rows above","OK"))))))</f>
        <v/>
      </c>
      <c r="Q291" s="28" t="str">
        <f aca="false">IF(P291&lt;&gt;"OK","",COUNTIF(P$8:P291,"OK"))</f>
        <v/>
      </c>
    </row>
    <row r="292" customFormat="false" ht="15" hidden="false" customHeight="false" outlineLevel="0" collapsed="false">
      <c r="A292" s="29"/>
      <c r="B292" s="32"/>
      <c r="C292" s="32"/>
      <c r="D292" s="15"/>
      <c r="E292" s="15"/>
      <c r="F292" s="26" t="str">
        <f aca="false">IF(P292&lt;&gt;"OK","",IF(COUNT(G$8:G291)=0,N('Example Rules'!$B$5),INDEX(G$8:G291,MATCH(9.99E+307,G$8:G291))))</f>
        <v/>
      </c>
      <c r="G292" s="26" t="str">
        <f aca="false">IF(P292&lt;&gt;"OK","",F292+B292+N(C292))</f>
        <v/>
      </c>
      <c r="H292" s="27" t="str">
        <f aca="false">IF(OR(P292&lt;&gt;"OK",N(F292)&lt;=0),"",B292/F292)</f>
        <v/>
      </c>
      <c r="I292" s="28" t="str">
        <f aca="false">IF(OR(H292="",N('Example Rules'!$B$7)=0),"",IF(H292&lt;=-'Example Rules'!$B$7,"STOP","OK"))</f>
        <v/>
      </c>
      <c r="J292" s="26" t="str">
        <f aca="false">IF(P292&lt;&gt;"OK","",SUMIFS(B$8:B292,A$8:A292,"&gt;"&amp;(A292-7),P$8:P292,"OK"))</f>
        <v/>
      </c>
      <c r="K292" s="27" t="str">
        <f aca="false">IF(P292&lt;&gt;"OK","",IF(G292-J292-SUMIFS(C$8:C292,A$8:A292,"&gt;"&amp;(A292-7),P$8:P292,"OK")&lt;=0,"",J292/(G292-J292-SUMIFS(C$8:C292,A$8:A292,"&gt;"&amp;(A292-7),P$8:P292,"OK"))))</f>
        <v/>
      </c>
      <c r="L292" s="28" t="str">
        <f aca="false">IF(OR(P292&lt;&gt;"OK",K292="",N('Example Rules'!$B$8)=0),"",IF(K292&lt;=-'Example Rules'!$B$8,"STOP","OK"))</f>
        <v/>
      </c>
      <c r="M292" s="26" t="str">
        <f aca="false">IF(P292&lt;&gt;"OK","",MAX(IF(COUNT(M$8:M291)=0,N('Example Rules'!$B$5),INDEX(M$8:M291,MATCH(9.99E+307,M$8:M291)))+N(C292),G292))</f>
        <v/>
      </c>
      <c r="N292" s="27" t="str">
        <f aca="false">IF(P292&lt;&gt;"OK","",IF(N(M292)&lt;=0,"",MAX(0,1-G292/M292)))</f>
        <v/>
      </c>
      <c r="O292" s="33" t="str">
        <f aca="false">IF(P292&lt;&gt;"OK","",IF(OR(N('Example Rules'!$B$11)=0,N(N292)&lt;'Example Rules'!$B$11),1,IF(OR('Example Rules'!$B$12="",N('Example Rules'!$B$12)&lt;0,N('Example Rules'!$B$12)&gt;1),1,'Example Rules'!$B$12)))</f>
        <v/>
      </c>
      <c r="P292" s="28" t="str">
        <f aca="false">IF(COUNTA(A292:E292)=0,"",IF(NOT(ISNUMBER(A292)),"Add a date",IF(NOT(ISNUMBER(B292)),"Add P/L (0 if flat)",IF(AND(C292&lt;&gt;"",NOT(ISNUMBER(C292))),"Deposit must be a number",IF(N('Example Rules'!$B$5)&lt;=0,"Set account size on Rules",IF(A292&lt;=MAX(A$8:A291),"Date must be after the rows above","OK"))))))</f>
        <v/>
      </c>
      <c r="Q292" s="28" t="str">
        <f aca="false">IF(P292&lt;&gt;"OK","",COUNTIF(P$8:P292,"OK"))</f>
        <v/>
      </c>
    </row>
    <row r="293" customFormat="false" ht="15" hidden="false" customHeight="false" outlineLevel="0" collapsed="false">
      <c r="A293" s="29"/>
      <c r="B293" s="32"/>
      <c r="C293" s="32"/>
      <c r="D293" s="15"/>
      <c r="E293" s="15"/>
      <c r="F293" s="26" t="str">
        <f aca="false">IF(P293&lt;&gt;"OK","",IF(COUNT(G$8:G292)=0,N('Example Rules'!$B$5),INDEX(G$8:G292,MATCH(9.99E+307,G$8:G292))))</f>
        <v/>
      </c>
      <c r="G293" s="26" t="str">
        <f aca="false">IF(P293&lt;&gt;"OK","",F293+B293+N(C293))</f>
        <v/>
      </c>
      <c r="H293" s="27" t="str">
        <f aca="false">IF(OR(P293&lt;&gt;"OK",N(F293)&lt;=0),"",B293/F293)</f>
        <v/>
      </c>
      <c r="I293" s="28" t="str">
        <f aca="false">IF(OR(H293="",N('Example Rules'!$B$7)=0),"",IF(H293&lt;=-'Example Rules'!$B$7,"STOP","OK"))</f>
        <v/>
      </c>
      <c r="J293" s="26" t="str">
        <f aca="false">IF(P293&lt;&gt;"OK","",SUMIFS(B$8:B293,A$8:A293,"&gt;"&amp;(A293-7),P$8:P293,"OK"))</f>
        <v/>
      </c>
      <c r="K293" s="27" t="str">
        <f aca="false">IF(P293&lt;&gt;"OK","",IF(G293-J293-SUMIFS(C$8:C293,A$8:A293,"&gt;"&amp;(A293-7),P$8:P293,"OK")&lt;=0,"",J293/(G293-J293-SUMIFS(C$8:C293,A$8:A293,"&gt;"&amp;(A293-7),P$8:P293,"OK"))))</f>
        <v/>
      </c>
      <c r="L293" s="28" t="str">
        <f aca="false">IF(OR(P293&lt;&gt;"OK",K293="",N('Example Rules'!$B$8)=0),"",IF(K293&lt;=-'Example Rules'!$B$8,"STOP","OK"))</f>
        <v/>
      </c>
      <c r="M293" s="26" t="str">
        <f aca="false">IF(P293&lt;&gt;"OK","",MAX(IF(COUNT(M$8:M292)=0,N('Example Rules'!$B$5),INDEX(M$8:M292,MATCH(9.99E+307,M$8:M292)))+N(C293),G293))</f>
        <v/>
      </c>
      <c r="N293" s="27" t="str">
        <f aca="false">IF(P293&lt;&gt;"OK","",IF(N(M293)&lt;=0,"",MAX(0,1-G293/M293)))</f>
        <v/>
      </c>
      <c r="O293" s="33" t="str">
        <f aca="false">IF(P293&lt;&gt;"OK","",IF(OR(N('Example Rules'!$B$11)=0,N(N293)&lt;'Example Rules'!$B$11),1,IF(OR('Example Rules'!$B$12="",N('Example Rules'!$B$12)&lt;0,N('Example Rules'!$B$12)&gt;1),1,'Example Rules'!$B$12)))</f>
        <v/>
      </c>
      <c r="P293" s="28" t="str">
        <f aca="false">IF(COUNTA(A293:E293)=0,"",IF(NOT(ISNUMBER(A293)),"Add a date",IF(NOT(ISNUMBER(B293)),"Add P/L (0 if flat)",IF(AND(C293&lt;&gt;"",NOT(ISNUMBER(C293))),"Deposit must be a number",IF(N('Example Rules'!$B$5)&lt;=0,"Set account size on Rules",IF(A293&lt;=MAX(A$8:A292),"Date must be after the rows above","OK"))))))</f>
        <v/>
      </c>
      <c r="Q293" s="28" t="str">
        <f aca="false">IF(P293&lt;&gt;"OK","",COUNTIF(P$8:P293,"OK"))</f>
        <v/>
      </c>
    </row>
    <row r="294" customFormat="false" ht="15" hidden="false" customHeight="false" outlineLevel="0" collapsed="false">
      <c r="A294" s="29"/>
      <c r="B294" s="32"/>
      <c r="C294" s="32"/>
      <c r="D294" s="15"/>
      <c r="E294" s="15"/>
      <c r="F294" s="26" t="str">
        <f aca="false">IF(P294&lt;&gt;"OK","",IF(COUNT(G$8:G293)=0,N('Example Rules'!$B$5),INDEX(G$8:G293,MATCH(9.99E+307,G$8:G293))))</f>
        <v/>
      </c>
      <c r="G294" s="26" t="str">
        <f aca="false">IF(P294&lt;&gt;"OK","",F294+B294+N(C294))</f>
        <v/>
      </c>
      <c r="H294" s="27" t="str">
        <f aca="false">IF(OR(P294&lt;&gt;"OK",N(F294)&lt;=0),"",B294/F294)</f>
        <v/>
      </c>
      <c r="I294" s="28" t="str">
        <f aca="false">IF(OR(H294="",N('Example Rules'!$B$7)=0),"",IF(H294&lt;=-'Example Rules'!$B$7,"STOP","OK"))</f>
        <v/>
      </c>
      <c r="J294" s="26" t="str">
        <f aca="false">IF(P294&lt;&gt;"OK","",SUMIFS(B$8:B294,A$8:A294,"&gt;"&amp;(A294-7),P$8:P294,"OK"))</f>
        <v/>
      </c>
      <c r="K294" s="27" t="str">
        <f aca="false">IF(P294&lt;&gt;"OK","",IF(G294-J294-SUMIFS(C$8:C294,A$8:A294,"&gt;"&amp;(A294-7),P$8:P294,"OK")&lt;=0,"",J294/(G294-J294-SUMIFS(C$8:C294,A$8:A294,"&gt;"&amp;(A294-7),P$8:P294,"OK"))))</f>
        <v/>
      </c>
      <c r="L294" s="28" t="str">
        <f aca="false">IF(OR(P294&lt;&gt;"OK",K294="",N('Example Rules'!$B$8)=0),"",IF(K294&lt;=-'Example Rules'!$B$8,"STOP","OK"))</f>
        <v/>
      </c>
      <c r="M294" s="26" t="str">
        <f aca="false">IF(P294&lt;&gt;"OK","",MAX(IF(COUNT(M$8:M293)=0,N('Example Rules'!$B$5),INDEX(M$8:M293,MATCH(9.99E+307,M$8:M293)))+N(C294),G294))</f>
        <v/>
      </c>
      <c r="N294" s="27" t="str">
        <f aca="false">IF(P294&lt;&gt;"OK","",IF(N(M294)&lt;=0,"",MAX(0,1-G294/M294)))</f>
        <v/>
      </c>
      <c r="O294" s="33" t="str">
        <f aca="false">IF(P294&lt;&gt;"OK","",IF(OR(N('Example Rules'!$B$11)=0,N(N294)&lt;'Example Rules'!$B$11),1,IF(OR('Example Rules'!$B$12="",N('Example Rules'!$B$12)&lt;0,N('Example Rules'!$B$12)&gt;1),1,'Example Rules'!$B$12)))</f>
        <v/>
      </c>
      <c r="P294" s="28" t="str">
        <f aca="false">IF(COUNTA(A294:E294)=0,"",IF(NOT(ISNUMBER(A294)),"Add a date",IF(NOT(ISNUMBER(B294)),"Add P/L (0 if flat)",IF(AND(C294&lt;&gt;"",NOT(ISNUMBER(C294))),"Deposit must be a number",IF(N('Example Rules'!$B$5)&lt;=0,"Set account size on Rules",IF(A294&lt;=MAX(A$8:A293),"Date must be after the rows above","OK"))))))</f>
        <v/>
      </c>
      <c r="Q294" s="28" t="str">
        <f aca="false">IF(P294&lt;&gt;"OK","",COUNTIF(P$8:P294,"OK"))</f>
        <v/>
      </c>
    </row>
    <row r="295" customFormat="false" ht="15" hidden="false" customHeight="false" outlineLevel="0" collapsed="false">
      <c r="A295" s="29"/>
      <c r="B295" s="32"/>
      <c r="C295" s="32"/>
      <c r="D295" s="15"/>
      <c r="E295" s="15"/>
      <c r="F295" s="26" t="str">
        <f aca="false">IF(P295&lt;&gt;"OK","",IF(COUNT(G$8:G294)=0,N('Example Rules'!$B$5),INDEX(G$8:G294,MATCH(9.99E+307,G$8:G294))))</f>
        <v/>
      </c>
      <c r="G295" s="26" t="str">
        <f aca="false">IF(P295&lt;&gt;"OK","",F295+B295+N(C295))</f>
        <v/>
      </c>
      <c r="H295" s="27" t="str">
        <f aca="false">IF(OR(P295&lt;&gt;"OK",N(F295)&lt;=0),"",B295/F295)</f>
        <v/>
      </c>
      <c r="I295" s="28" t="str">
        <f aca="false">IF(OR(H295="",N('Example Rules'!$B$7)=0),"",IF(H295&lt;=-'Example Rules'!$B$7,"STOP","OK"))</f>
        <v/>
      </c>
      <c r="J295" s="26" t="str">
        <f aca="false">IF(P295&lt;&gt;"OK","",SUMIFS(B$8:B295,A$8:A295,"&gt;"&amp;(A295-7),P$8:P295,"OK"))</f>
        <v/>
      </c>
      <c r="K295" s="27" t="str">
        <f aca="false">IF(P295&lt;&gt;"OK","",IF(G295-J295-SUMIFS(C$8:C295,A$8:A295,"&gt;"&amp;(A295-7),P$8:P295,"OK")&lt;=0,"",J295/(G295-J295-SUMIFS(C$8:C295,A$8:A295,"&gt;"&amp;(A295-7),P$8:P295,"OK"))))</f>
        <v/>
      </c>
      <c r="L295" s="28" t="str">
        <f aca="false">IF(OR(P295&lt;&gt;"OK",K295="",N('Example Rules'!$B$8)=0),"",IF(K295&lt;=-'Example Rules'!$B$8,"STOP","OK"))</f>
        <v/>
      </c>
      <c r="M295" s="26" t="str">
        <f aca="false">IF(P295&lt;&gt;"OK","",MAX(IF(COUNT(M$8:M294)=0,N('Example Rules'!$B$5),INDEX(M$8:M294,MATCH(9.99E+307,M$8:M294)))+N(C295),G295))</f>
        <v/>
      </c>
      <c r="N295" s="27" t="str">
        <f aca="false">IF(P295&lt;&gt;"OK","",IF(N(M295)&lt;=0,"",MAX(0,1-G295/M295)))</f>
        <v/>
      </c>
      <c r="O295" s="33" t="str">
        <f aca="false">IF(P295&lt;&gt;"OK","",IF(OR(N('Example Rules'!$B$11)=0,N(N295)&lt;'Example Rules'!$B$11),1,IF(OR('Example Rules'!$B$12="",N('Example Rules'!$B$12)&lt;0,N('Example Rules'!$B$12)&gt;1),1,'Example Rules'!$B$12)))</f>
        <v/>
      </c>
      <c r="P295" s="28" t="str">
        <f aca="false">IF(COUNTA(A295:E295)=0,"",IF(NOT(ISNUMBER(A295)),"Add a date",IF(NOT(ISNUMBER(B295)),"Add P/L (0 if flat)",IF(AND(C295&lt;&gt;"",NOT(ISNUMBER(C295))),"Deposit must be a number",IF(N('Example Rules'!$B$5)&lt;=0,"Set account size on Rules",IF(A295&lt;=MAX(A$8:A294),"Date must be after the rows above","OK"))))))</f>
        <v/>
      </c>
      <c r="Q295" s="28" t="str">
        <f aca="false">IF(P295&lt;&gt;"OK","",COUNTIF(P$8:P295,"OK"))</f>
        <v/>
      </c>
    </row>
    <row r="296" customFormat="false" ht="15" hidden="false" customHeight="false" outlineLevel="0" collapsed="false">
      <c r="A296" s="29"/>
      <c r="B296" s="32"/>
      <c r="C296" s="32"/>
      <c r="D296" s="15"/>
      <c r="E296" s="15"/>
      <c r="F296" s="26" t="str">
        <f aca="false">IF(P296&lt;&gt;"OK","",IF(COUNT(G$8:G295)=0,N('Example Rules'!$B$5),INDEX(G$8:G295,MATCH(9.99E+307,G$8:G295))))</f>
        <v/>
      </c>
      <c r="G296" s="26" t="str">
        <f aca="false">IF(P296&lt;&gt;"OK","",F296+B296+N(C296))</f>
        <v/>
      </c>
      <c r="H296" s="27" t="str">
        <f aca="false">IF(OR(P296&lt;&gt;"OK",N(F296)&lt;=0),"",B296/F296)</f>
        <v/>
      </c>
      <c r="I296" s="28" t="str">
        <f aca="false">IF(OR(H296="",N('Example Rules'!$B$7)=0),"",IF(H296&lt;=-'Example Rules'!$B$7,"STOP","OK"))</f>
        <v/>
      </c>
      <c r="J296" s="26" t="str">
        <f aca="false">IF(P296&lt;&gt;"OK","",SUMIFS(B$8:B296,A$8:A296,"&gt;"&amp;(A296-7),P$8:P296,"OK"))</f>
        <v/>
      </c>
      <c r="K296" s="27" t="str">
        <f aca="false">IF(P296&lt;&gt;"OK","",IF(G296-J296-SUMIFS(C$8:C296,A$8:A296,"&gt;"&amp;(A296-7),P$8:P296,"OK")&lt;=0,"",J296/(G296-J296-SUMIFS(C$8:C296,A$8:A296,"&gt;"&amp;(A296-7),P$8:P296,"OK"))))</f>
        <v/>
      </c>
      <c r="L296" s="28" t="str">
        <f aca="false">IF(OR(P296&lt;&gt;"OK",K296="",N('Example Rules'!$B$8)=0),"",IF(K296&lt;=-'Example Rules'!$B$8,"STOP","OK"))</f>
        <v/>
      </c>
      <c r="M296" s="26" t="str">
        <f aca="false">IF(P296&lt;&gt;"OK","",MAX(IF(COUNT(M$8:M295)=0,N('Example Rules'!$B$5),INDEX(M$8:M295,MATCH(9.99E+307,M$8:M295)))+N(C296),G296))</f>
        <v/>
      </c>
      <c r="N296" s="27" t="str">
        <f aca="false">IF(P296&lt;&gt;"OK","",IF(N(M296)&lt;=0,"",MAX(0,1-G296/M296)))</f>
        <v/>
      </c>
      <c r="O296" s="33" t="str">
        <f aca="false">IF(P296&lt;&gt;"OK","",IF(OR(N('Example Rules'!$B$11)=0,N(N296)&lt;'Example Rules'!$B$11),1,IF(OR('Example Rules'!$B$12="",N('Example Rules'!$B$12)&lt;0,N('Example Rules'!$B$12)&gt;1),1,'Example Rules'!$B$12)))</f>
        <v/>
      </c>
      <c r="P296" s="28" t="str">
        <f aca="false">IF(COUNTA(A296:E296)=0,"",IF(NOT(ISNUMBER(A296)),"Add a date",IF(NOT(ISNUMBER(B296)),"Add P/L (0 if flat)",IF(AND(C296&lt;&gt;"",NOT(ISNUMBER(C296))),"Deposit must be a number",IF(N('Example Rules'!$B$5)&lt;=0,"Set account size on Rules",IF(A296&lt;=MAX(A$8:A295),"Date must be after the rows above","OK"))))))</f>
        <v/>
      </c>
      <c r="Q296" s="28" t="str">
        <f aca="false">IF(P296&lt;&gt;"OK","",COUNTIF(P$8:P296,"OK"))</f>
        <v/>
      </c>
    </row>
    <row r="297" customFormat="false" ht="15" hidden="false" customHeight="false" outlineLevel="0" collapsed="false">
      <c r="A297" s="29"/>
      <c r="B297" s="32"/>
      <c r="C297" s="32"/>
      <c r="D297" s="15"/>
      <c r="E297" s="15"/>
      <c r="F297" s="26" t="str">
        <f aca="false">IF(P297&lt;&gt;"OK","",IF(COUNT(G$8:G296)=0,N('Example Rules'!$B$5),INDEX(G$8:G296,MATCH(9.99E+307,G$8:G296))))</f>
        <v/>
      </c>
      <c r="G297" s="26" t="str">
        <f aca="false">IF(P297&lt;&gt;"OK","",F297+B297+N(C297))</f>
        <v/>
      </c>
      <c r="H297" s="27" t="str">
        <f aca="false">IF(OR(P297&lt;&gt;"OK",N(F297)&lt;=0),"",B297/F297)</f>
        <v/>
      </c>
      <c r="I297" s="28" t="str">
        <f aca="false">IF(OR(H297="",N('Example Rules'!$B$7)=0),"",IF(H297&lt;=-'Example Rules'!$B$7,"STOP","OK"))</f>
        <v/>
      </c>
      <c r="J297" s="26" t="str">
        <f aca="false">IF(P297&lt;&gt;"OK","",SUMIFS(B$8:B297,A$8:A297,"&gt;"&amp;(A297-7),P$8:P297,"OK"))</f>
        <v/>
      </c>
      <c r="K297" s="27" t="str">
        <f aca="false">IF(P297&lt;&gt;"OK","",IF(G297-J297-SUMIFS(C$8:C297,A$8:A297,"&gt;"&amp;(A297-7),P$8:P297,"OK")&lt;=0,"",J297/(G297-J297-SUMIFS(C$8:C297,A$8:A297,"&gt;"&amp;(A297-7),P$8:P297,"OK"))))</f>
        <v/>
      </c>
      <c r="L297" s="28" t="str">
        <f aca="false">IF(OR(P297&lt;&gt;"OK",K297="",N('Example Rules'!$B$8)=0),"",IF(K297&lt;=-'Example Rules'!$B$8,"STOP","OK"))</f>
        <v/>
      </c>
      <c r="M297" s="26" t="str">
        <f aca="false">IF(P297&lt;&gt;"OK","",MAX(IF(COUNT(M$8:M296)=0,N('Example Rules'!$B$5),INDEX(M$8:M296,MATCH(9.99E+307,M$8:M296)))+N(C297),G297))</f>
        <v/>
      </c>
      <c r="N297" s="27" t="str">
        <f aca="false">IF(P297&lt;&gt;"OK","",IF(N(M297)&lt;=0,"",MAX(0,1-G297/M297)))</f>
        <v/>
      </c>
      <c r="O297" s="33" t="str">
        <f aca="false">IF(P297&lt;&gt;"OK","",IF(OR(N('Example Rules'!$B$11)=0,N(N297)&lt;'Example Rules'!$B$11),1,IF(OR('Example Rules'!$B$12="",N('Example Rules'!$B$12)&lt;0,N('Example Rules'!$B$12)&gt;1),1,'Example Rules'!$B$12)))</f>
        <v/>
      </c>
      <c r="P297" s="28" t="str">
        <f aca="false">IF(COUNTA(A297:E297)=0,"",IF(NOT(ISNUMBER(A297)),"Add a date",IF(NOT(ISNUMBER(B297)),"Add P/L (0 if flat)",IF(AND(C297&lt;&gt;"",NOT(ISNUMBER(C297))),"Deposit must be a number",IF(N('Example Rules'!$B$5)&lt;=0,"Set account size on Rules",IF(A297&lt;=MAX(A$8:A296),"Date must be after the rows above","OK"))))))</f>
        <v/>
      </c>
      <c r="Q297" s="28" t="str">
        <f aca="false">IF(P297&lt;&gt;"OK","",COUNTIF(P$8:P297,"OK"))</f>
        <v/>
      </c>
    </row>
    <row r="298" customFormat="false" ht="15" hidden="false" customHeight="false" outlineLevel="0" collapsed="false">
      <c r="A298" s="29"/>
      <c r="B298" s="32"/>
      <c r="C298" s="32"/>
      <c r="D298" s="15"/>
      <c r="E298" s="15"/>
      <c r="F298" s="26" t="str">
        <f aca="false">IF(P298&lt;&gt;"OK","",IF(COUNT(G$8:G297)=0,N('Example Rules'!$B$5),INDEX(G$8:G297,MATCH(9.99E+307,G$8:G297))))</f>
        <v/>
      </c>
      <c r="G298" s="26" t="str">
        <f aca="false">IF(P298&lt;&gt;"OK","",F298+B298+N(C298))</f>
        <v/>
      </c>
      <c r="H298" s="27" t="str">
        <f aca="false">IF(OR(P298&lt;&gt;"OK",N(F298)&lt;=0),"",B298/F298)</f>
        <v/>
      </c>
      <c r="I298" s="28" t="str">
        <f aca="false">IF(OR(H298="",N('Example Rules'!$B$7)=0),"",IF(H298&lt;=-'Example Rules'!$B$7,"STOP","OK"))</f>
        <v/>
      </c>
      <c r="J298" s="26" t="str">
        <f aca="false">IF(P298&lt;&gt;"OK","",SUMIFS(B$8:B298,A$8:A298,"&gt;"&amp;(A298-7),P$8:P298,"OK"))</f>
        <v/>
      </c>
      <c r="K298" s="27" t="str">
        <f aca="false">IF(P298&lt;&gt;"OK","",IF(G298-J298-SUMIFS(C$8:C298,A$8:A298,"&gt;"&amp;(A298-7),P$8:P298,"OK")&lt;=0,"",J298/(G298-J298-SUMIFS(C$8:C298,A$8:A298,"&gt;"&amp;(A298-7),P$8:P298,"OK"))))</f>
        <v/>
      </c>
      <c r="L298" s="28" t="str">
        <f aca="false">IF(OR(P298&lt;&gt;"OK",K298="",N('Example Rules'!$B$8)=0),"",IF(K298&lt;=-'Example Rules'!$B$8,"STOP","OK"))</f>
        <v/>
      </c>
      <c r="M298" s="26" t="str">
        <f aca="false">IF(P298&lt;&gt;"OK","",MAX(IF(COUNT(M$8:M297)=0,N('Example Rules'!$B$5),INDEX(M$8:M297,MATCH(9.99E+307,M$8:M297)))+N(C298),G298))</f>
        <v/>
      </c>
      <c r="N298" s="27" t="str">
        <f aca="false">IF(P298&lt;&gt;"OK","",IF(N(M298)&lt;=0,"",MAX(0,1-G298/M298)))</f>
        <v/>
      </c>
      <c r="O298" s="33" t="str">
        <f aca="false">IF(P298&lt;&gt;"OK","",IF(OR(N('Example Rules'!$B$11)=0,N(N298)&lt;'Example Rules'!$B$11),1,IF(OR('Example Rules'!$B$12="",N('Example Rules'!$B$12)&lt;0,N('Example Rules'!$B$12)&gt;1),1,'Example Rules'!$B$12)))</f>
        <v/>
      </c>
      <c r="P298" s="28" t="str">
        <f aca="false">IF(COUNTA(A298:E298)=0,"",IF(NOT(ISNUMBER(A298)),"Add a date",IF(NOT(ISNUMBER(B298)),"Add P/L (0 if flat)",IF(AND(C298&lt;&gt;"",NOT(ISNUMBER(C298))),"Deposit must be a number",IF(N('Example Rules'!$B$5)&lt;=0,"Set account size on Rules",IF(A298&lt;=MAX(A$8:A297),"Date must be after the rows above","OK"))))))</f>
        <v/>
      </c>
      <c r="Q298" s="28" t="str">
        <f aca="false">IF(P298&lt;&gt;"OK","",COUNTIF(P$8:P298,"OK"))</f>
        <v/>
      </c>
    </row>
    <row r="299" customFormat="false" ht="15" hidden="false" customHeight="false" outlineLevel="0" collapsed="false">
      <c r="A299" s="29"/>
      <c r="B299" s="32"/>
      <c r="C299" s="32"/>
      <c r="D299" s="15"/>
      <c r="E299" s="15"/>
      <c r="F299" s="26" t="str">
        <f aca="false">IF(P299&lt;&gt;"OK","",IF(COUNT(G$8:G298)=0,N('Example Rules'!$B$5),INDEX(G$8:G298,MATCH(9.99E+307,G$8:G298))))</f>
        <v/>
      </c>
      <c r="G299" s="26" t="str">
        <f aca="false">IF(P299&lt;&gt;"OK","",F299+B299+N(C299))</f>
        <v/>
      </c>
      <c r="H299" s="27" t="str">
        <f aca="false">IF(OR(P299&lt;&gt;"OK",N(F299)&lt;=0),"",B299/F299)</f>
        <v/>
      </c>
      <c r="I299" s="28" t="str">
        <f aca="false">IF(OR(H299="",N('Example Rules'!$B$7)=0),"",IF(H299&lt;=-'Example Rules'!$B$7,"STOP","OK"))</f>
        <v/>
      </c>
      <c r="J299" s="26" t="str">
        <f aca="false">IF(P299&lt;&gt;"OK","",SUMIFS(B$8:B299,A$8:A299,"&gt;"&amp;(A299-7),P$8:P299,"OK"))</f>
        <v/>
      </c>
      <c r="K299" s="27" t="str">
        <f aca="false">IF(P299&lt;&gt;"OK","",IF(G299-J299-SUMIFS(C$8:C299,A$8:A299,"&gt;"&amp;(A299-7),P$8:P299,"OK")&lt;=0,"",J299/(G299-J299-SUMIFS(C$8:C299,A$8:A299,"&gt;"&amp;(A299-7),P$8:P299,"OK"))))</f>
        <v/>
      </c>
      <c r="L299" s="28" t="str">
        <f aca="false">IF(OR(P299&lt;&gt;"OK",K299="",N('Example Rules'!$B$8)=0),"",IF(K299&lt;=-'Example Rules'!$B$8,"STOP","OK"))</f>
        <v/>
      </c>
      <c r="M299" s="26" t="str">
        <f aca="false">IF(P299&lt;&gt;"OK","",MAX(IF(COUNT(M$8:M298)=0,N('Example Rules'!$B$5),INDEX(M$8:M298,MATCH(9.99E+307,M$8:M298)))+N(C299),G299))</f>
        <v/>
      </c>
      <c r="N299" s="27" t="str">
        <f aca="false">IF(P299&lt;&gt;"OK","",IF(N(M299)&lt;=0,"",MAX(0,1-G299/M299)))</f>
        <v/>
      </c>
      <c r="O299" s="33" t="str">
        <f aca="false">IF(P299&lt;&gt;"OK","",IF(OR(N('Example Rules'!$B$11)=0,N(N299)&lt;'Example Rules'!$B$11),1,IF(OR('Example Rules'!$B$12="",N('Example Rules'!$B$12)&lt;0,N('Example Rules'!$B$12)&gt;1),1,'Example Rules'!$B$12)))</f>
        <v/>
      </c>
      <c r="P299" s="28" t="str">
        <f aca="false">IF(COUNTA(A299:E299)=0,"",IF(NOT(ISNUMBER(A299)),"Add a date",IF(NOT(ISNUMBER(B299)),"Add P/L (0 if flat)",IF(AND(C299&lt;&gt;"",NOT(ISNUMBER(C299))),"Deposit must be a number",IF(N('Example Rules'!$B$5)&lt;=0,"Set account size on Rules",IF(A299&lt;=MAX(A$8:A298),"Date must be after the rows above","OK"))))))</f>
        <v/>
      </c>
      <c r="Q299" s="28" t="str">
        <f aca="false">IF(P299&lt;&gt;"OK","",COUNTIF(P$8:P299,"OK"))</f>
        <v/>
      </c>
    </row>
    <row r="300" customFormat="false" ht="15" hidden="false" customHeight="false" outlineLevel="0" collapsed="false">
      <c r="A300" s="29"/>
      <c r="B300" s="32"/>
      <c r="C300" s="32"/>
      <c r="D300" s="15"/>
      <c r="E300" s="15"/>
      <c r="F300" s="26" t="str">
        <f aca="false">IF(P300&lt;&gt;"OK","",IF(COUNT(G$8:G299)=0,N('Example Rules'!$B$5),INDEX(G$8:G299,MATCH(9.99E+307,G$8:G299))))</f>
        <v/>
      </c>
      <c r="G300" s="26" t="str">
        <f aca="false">IF(P300&lt;&gt;"OK","",F300+B300+N(C300))</f>
        <v/>
      </c>
      <c r="H300" s="27" t="str">
        <f aca="false">IF(OR(P300&lt;&gt;"OK",N(F300)&lt;=0),"",B300/F300)</f>
        <v/>
      </c>
      <c r="I300" s="28" t="str">
        <f aca="false">IF(OR(H300="",N('Example Rules'!$B$7)=0),"",IF(H300&lt;=-'Example Rules'!$B$7,"STOP","OK"))</f>
        <v/>
      </c>
      <c r="J300" s="26" t="str">
        <f aca="false">IF(P300&lt;&gt;"OK","",SUMIFS(B$8:B300,A$8:A300,"&gt;"&amp;(A300-7),P$8:P300,"OK"))</f>
        <v/>
      </c>
      <c r="K300" s="27" t="str">
        <f aca="false">IF(P300&lt;&gt;"OK","",IF(G300-J300-SUMIFS(C$8:C300,A$8:A300,"&gt;"&amp;(A300-7),P$8:P300,"OK")&lt;=0,"",J300/(G300-J300-SUMIFS(C$8:C300,A$8:A300,"&gt;"&amp;(A300-7),P$8:P300,"OK"))))</f>
        <v/>
      </c>
      <c r="L300" s="28" t="str">
        <f aca="false">IF(OR(P300&lt;&gt;"OK",K300="",N('Example Rules'!$B$8)=0),"",IF(K300&lt;=-'Example Rules'!$B$8,"STOP","OK"))</f>
        <v/>
      </c>
      <c r="M300" s="26" t="str">
        <f aca="false">IF(P300&lt;&gt;"OK","",MAX(IF(COUNT(M$8:M299)=0,N('Example Rules'!$B$5),INDEX(M$8:M299,MATCH(9.99E+307,M$8:M299)))+N(C300),G300))</f>
        <v/>
      </c>
      <c r="N300" s="27" t="str">
        <f aca="false">IF(P300&lt;&gt;"OK","",IF(N(M300)&lt;=0,"",MAX(0,1-G300/M300)))</f>
        <v/>
      </c>
      <c r="O300" s="33" t="str">
        <f aca="false">IF(P300&lt;&gt;"OK","",IF(OR(N('Example Rules'!$B$11)=0,N(N300)&lt;'Example Rules'!$B$11),1,IF(OR('Example Rules'!$B$12="",N('Example Rules'!$B$12)&lt;0,N('Example Rules'!$B$12)&gt;1),1,'Example Rules'!$B$12)))</f>
        <v/>
      </c>
      <c r="P300" s="28" t="str">
        <f aca="false">IF(COUNTA(A300:E300)=0,"",IF(NOT(ISNUMBER(A300)),"Add a date",IF(NOT(ISNUMBER(B300)),"Add P/L (0 if flat)",IF(AND(C300&lt;&gt;"",NOT(ISNUMBER(C300))),"Deposit must be a number",IF(N('Example Rules'!$B$5)&lt;=0,"Set account size on Rules",IF(A300&lt;=MAX(A$8:A299),"Date must be after the rows above","OK"))))))</f>
        <v/>
      </c>
      <c r="Q300" s="28" t="str">
        <f aca="false">IF(P300&lt;&gt;"OK","",COUNTIF(P$8:P300,"OK"))</f>
        <v/>
      </c>
    </row>
    <row r="301" customFormat="false" ht="15" hidden="false" customHeight="false" outlineLevel="0" collapsed="false">
      <c r="A301" s="29"/>
      <c r="B301" s="32"/>
      <c r="C301" s="32"/>
      <c r="D301" s="15"/>
      <c r="E301" s="15"/>
      <c r="F301" s="26" t="str">
        <f aca="false">IF(P301&lt;&gt;"OK","",IF(COUNT(G$8:G300)=0,N('Example Rules'!$B$5),INDEX(G$8:G300,MATCH(9.99E+307,G$8:G300))))</f>
        <v/>
      </c>
      <c r="G301" s="26" t="str">
        <f aca="false">IF(P301&lt;&gt;"OK","",F301+B301+N(C301))</f>
        <v/>
      </c>
      <c r="H301" s="27" t="str">
        <f aca="false">IF(OR(P301&lt;&gt;"OK",N(F301)&lt;=0),"",B301/F301)</f>
        <v/>
      </c>
      <c r="I301" s="28" t="str">
        <f aca="false">IF(OR(H301="",N('Example Rules'!$B$7)=0),"",IF(H301&lt;=-'Example Rules'!$B$7,"STOP","OK"))</f>
        <v/>
      </c>
      <c r="J301" s="26" t="str">
        <f aca="false">IF(P301&lt;&gt;"OK","",SUMIFS(B$8:B301,A$8:A301,"&gt;"&amp;(A301-7),P$8:P301,"OK"))</f>
        <v/>
      </c>
      <c r="K301" s="27" t="str">
        <f aca="false">IF(P301&lt;&gt;"OK","",IF(G301-J301-SUMIFS(C$8:C301,A$8:A301,"&gt;"&amp;(A301-7),P$8:P301,"OK")&lt;=0,"",J301/(G301-J301-SUMIFS(C$8:C301,A$8:A301,"&gt;"&amp;(A301-7),P$8:P301,"OK"))))</f>
        <v/>
      </c>
      <c r="L301" s="28" t="str">
        <f aca="false">IF(OR(P301&lt;&gt;"OK",K301="",N('Example Rules'!$B$8)=0),"",IF(K301&lt;=-'Example Rules'!$B$8,"STOP","OK"))</f>
        <v/>
      </c>
      <c r="M301" s="26" t="str">
        <f aca="false">IF(P301&lt;&gt;"OK","",MAX(IF(COUNT(M$8:M300)=0,N('Example Rules'!$B$5),INDEX(M$8:M300,MATCH(9.99E+307,M$8:M300)))+N(C301),G301))</f>
        <v/>
      </c>
      <c r="N301" s="27" t="str">
        <f aca="false">IF(P301&lt;&gt;"OK","",IF(N(M301)&lt;=0,"",MAX(0,1-G301/M301)))</f>
        <v/>
      </c>
      <c r="O301" s="33" t="str">
        <f aca="false">IF(P301&lt;&gt;"OK","",IF(OR(N('Example Rules'!$B$11)=0,N(N301)&lt;'Example Rules'!$B$11),1,IF(OR('Example Rules'!$B$12="",N('Example Rules'!$B$12)&lt;0,N('Example Rules'!$B$12)&gt;1),1,'Example Rules'!$B$12)))</f>
        <v/>
      </c>
      <c r="P301" s="28" t="str">
        <f aca="false">IF(COUNTA(A301:E301)=0,"",IF(NOT(ISNUMBER(A301)),"Add a date",IF(NOT(ISNUMBER(B301)),"Add P/L (0 if flat)",IF(AND(C301&lt;&gt;"",NOT(ISNUMBER(C301))),"Deposit must be a number",IF(N('Example Rules'!$B$5)&lt;=0,"Set account size on Rules",IF(A301&lt;=MAX(A$8:A300),"Date must be after the rows above","OK"))))))</f>
        <v/>
      </c>
      <c r="Q301" s="28" t="str">
        <f aca="false">IF(P301&lt;&gt;"OK","",COUNTIF(P$8:P301,"OK"))</f>
        <v/>
      </c>
    </row>
    <row r="302" customFormat="false" ht="15" hidden="false" customHeight="false" outlineLevel="0" collapsed="false">
      <c r="A302" s="29"/>
      <c r="B302" s="32"/>
      <c r="C302" s="32"/>
      <c r="D302" s="15"/>
      <c r="E302" s="15"/>
      <c r="F302" s="26" t="str">
        <f aca="false">IF(P302&lt;&gt;"OK","",IF(COUNT(G$8:G301)=0,N('Example Rules'!$B$5),INDEX(G$8:G301,MATCH(9.99E+307,G$8:G301))))</f>
        <v/>
      </c>
      <c r="G302" s="26" t="str">
        <f aca="false">IF(P302&lt;&gt;"OK","",F302+B302+N(C302))</f>
        <v/>
      </c>
      <c r="H302" s="27" t="str">
        <f aca="false">IF(OR(P302&lt;&gt;"OK",N(F302)&lt;=0),"",B302/F302)</f>
        <v/>
      </c>
      <c r="I302" s="28" t="str">
        <f aca="false">IF(OR(H302="",N('Example Rules'!$B$7)=0),"",IF(H302&lt;=-'Example Rules'!$B$7,"STOP","OK"))</f>
        <v/>
      </c>
      <c r="J302" s="26" t="str">
        <f aca="false">IF(P302&lt;&gt;"OK","",SUMIFS(B$8:B302,A$8:A302,"&gt;"&amp;(A302-7),P$8:P302,"OK"))</f>
        <v/>
      </c>
      <c r="K302" s="27" t="str">
        <f aca="false">IF(P302&lt;&gt;"OK","",IF(G302-J302-SUMIFS(C$8:C302,A$8:A302,"&gt;"&amp;(A302-7),P$8:P302,"OK")&lt;=0,"",J302/(G302-J302-SUMIFS(C$8:C302,A$8:A302,"&gt;"&amp;(A302-7),P$8:P302,"OK"))))</f>
        <v/>
      </c>
      <c r="L302" s="28" t="str">
        <f aca="false">IF(OR(P302&lt;&gt;"OK",K302="",N('Example Rules'!$B$8)=0),"",IF(K302&lt;=-'Example Rules'!$B$8,"STOP","OK"))</f>
        <v/>
      </c>
      <c r="M302" s="26" t="str">
        <f aca="false">IF(P302&lt;&gt;"OK","",MAX(IF(COUNT(M$8:M301)=0,N('Example Rules'!$B$5),INDEX(M$8:M301,MATCH(9.99E+307,M$8:M301)))+N(C302),G302))</f>
        <v/>
      </c>
      <c r="N302" s="27" t="str">
        <f aca="false">IF(P302&lt;&gt;"OK","",IF(N(M302)&lt;=0,"",MAX(0,1-G302/M302)))</f>
        <v/>
      </c>
      <c r="O302" s="33" t="str">
        <f aca="false">IF(P302&lt;&gt;"OK","",IF(OR(N('Example Rules'!$B$11)=0,N(N302)&lt;'Example Rules'!$B$11),1,IF(OR('Example Rules'!$B$12="",N('Example Rules'!$B$12)&lt;0,N('Example Rules'!$B$12)&gt;1),1,'Example Rules'!$B$12)))</f>
        <v/>
      </c>
      <c r="P302" s="28" t="str">
        <f aca="false">IF(COUNTA(A302:E302)=0,"",IF(NOT(ISNUMBER(A302)),"Add a date",IF(NOT(ISNUMBER(B302)),"Add P/L (0 if flat)",IF(AND(C302&lt;&gt;"",NOT(ISNUMBER(C302))),"Deposit must be a number",IF(N('Example Rules'!$B$5)&lt;=0,"Set account size on Rules",IF(A302&lt;=MAX(A$8:A301),"Date must be after the rows above","OK"))))))</f>
        <v/>
      </c>
      <c r="Q302" s="28" t="str">
        <f aca="false">IF(P302&lt;&gt;"OK","",COUNTIF(P$8:P302,"OK"))</f>
        <v/>
      </c>
    </row>
    <row r="303" customFormat="false" ht="15" hidden="false" customHeight="false" outlineLevel="0" collapsed="false">
      <c r="A303" s="29"/>
      <c r="B303" s="32"/>
      <c r="C303" s="32"/>
      <c r="D303" s="15"/>
      <c r="E303" s="15"/>
      <c r="F303" s="26" t="str">
        <f aca="false">IF(P303&lt;&gt;"OK","",IF(COUNT(G$8:G302)=0,N('Example Rules'!$B$5),INDEX(G$8:G302,MATCH(9.99E+307,G$8:G302))))</f>
        <v/>
      </c>
      <c r="G303" s="26" t="str">
        <f aca="false">IF(P303&lt;&gt;"OK","",F303+B303+N(C303))</f>
        <v/>
      </c>
      <c r="H303" s="27" t="str">
        <f aca="false">IF(OR(P303&lt;&gt;"OK",N(F303)&lt;=0),"",B303/F303)</f>
        <v/>
      </c>
      <c r="I303" s="28" t="str">
        <f aca="false">IF(OR(H303="",N('Example Rules'!$B$7)=0),"",IF(H303&lt;=-'Example Rules'!$B$7,"STOP","OK"))</f>
        <v/>
      </c>
      <c r="J303" s="26" t="str">
        <f aca="false">IF(P303&lt;&gt;"OK","",SUMIFS(B$8:B303,A$8:A303,"&gt;"&amp;(A303-7),P$8:P303,"OK"))</f>
        <v/>
      </c>
      <c r="K303" s="27" t="str">
        <f aca="false">IF(P303&lt;&gt;"OK","",IF(G303-J303-SUMIFS(C$8:C303,A$8:A303,"&gt;"&amp;(A303-7),P$8:P303,"OK")&lt;=0,"",J303/(G303-J303-SUMIFS(C$8:C303,A$8:A303,"&gt;"&amp;(A303-7),P$8:P303,"OK"))))</f>
        <v/>
      </c>
      <c r="L303" s="28" t="str">
        <f aca="false">IF(OR(P303&lt;&gt;"OK",K303="",N('Example Rules'!$B$8)=0),"",IF(K303&lt;=-'Example Rules'!$B$8,"STOP","OK"))</f>
        <v/>
      </c>
      <c r="M303" s="26" t="str">
        <f aca="false">IF(P303&lt;&gt;"OK","",MAX(IF(COUNT(M$8:M302)=0,N('Example Rules'!$B$5),INDEX(M$8:M302,MATCH(9.99E+307,M$8:M302)))+N(C303),G303))</f>
        <v/>
      </c>
      <c r="N303" s="27" t="str">
        <f aca="false">IF(P303&lt;&gt;"OK","",IF(N(M303)&lt;=0,"",MAX(0,1-G303/M303)))</f>
        <v/>
      </c>
      <c r="O303" s="33" t="str">
        <f aca="false">IF(P303&lt;&gt;"OK","",IF(OR(N('Example Rules'!$B$11)=0,N(N303)&lt;'Example Rules'!$B$11),1,IF(OR('Example Rules'!$B$12="",N('Example Rules'!$B$12)&lt;0,N('Example Rules'!$B$12)&gt;1),1,'Example Rules'!$B$12)))</f>
        <v/>
      </c>
      <c r="P303" s="28" t="str">
        <f aca="false">IF(COUNTA(A303:E303)=0,"",IF(NOT(ISNUMBER(A303)),"Add a date",IF(NOT(ISNUMBER(B303)),"Add P/L (0 if flat)",IF(AND(C303&lt;&gt;"",NOT(ISNUMBER(C303))),"Deposit must be a number",IF(N('Example Rules'!$B$5)&lt;=0,"Set account size on Rules",IF(A303&lt;=MAX(A$8:A302),"Date must be after the rows above","OK"))))))</f>
        <v/>
      </c>
      <c r="Q303" s="28" t="str">
        <f aca="false">IF(P303&lt;&gt;"OK","",COUNTIF(P$8:P303,"OK"))</f>
        <v/>
      </c>
    </row>
    <row r="304" customFormat="false" ht="15" hidden="false" customHeight="false" outlineLevel="0" collapsed="false">
      <c r="A304" s="29"/>
      <c r="B304" s="32"/>
      <c r="C304" s="32"/>
      <c r="D304" s="15"/>
      <c r="E304" s="15"/>
      <c r="F304" s="26" t="str">
        <f aca="false">IF(P304&lt;&gt;"OK","",IF(COUNT(G$8:G303)=0,N('Example Rules'!$B$5),INDEX(G$8:G303,MATCH(9.99E+307,G$8:G303))))</f>
        <v/>
      </c>
      <c r="G304" s="26" t="str">
        <f aca="false">IF(P304&lt;&gt;"OK","",F304+B304+N(C304))</f>
        <v/>
      </c>
      <c r="H304" s="27" t="str">
        <f aca="false">IF(OR(P304&lt;&gt;"OK",N(F304)&lt;=0),"",B304/F304)</f>
        <v/>
      </c>
      <c r="I304" s="28" t="str">
        <f aca="false">IF(OR(H304="",N('Example Rules'!$B$7)=0),"",IF(H304&lt;=-'Example Rules'!$B$7,"STOP","OK"))</f>
        <v/>
      </c>
      <c r="J304" s="26" t="str">
        <f aca="false">IF(P304&lt;&gt;"OK","",SUMIFS(B$8:B304,A$8:A304,"&gt;"&amp;(A304-7),P$8:P304,"OK"))</f>
        <v/>
      </c>
      <c r="K304" s="27" t="str">
        <f aca="false">IF(P304&lt;&gt;"OK","",IF(G304-J304-SUMIFS(C$8:C304,A$8:A304,"&gt;"&amp;(A304-7),P$8:P304,"OK")&lt;=0,"",J304/(G304-J304-SUMIFS(C$8:C304,A$8:A304,"&gt;"&amp;(A304-7),P$8:P304,"OK"))))</f>
        <v/>
      </c>
      <c r="L304" s="28" t="str">
        <f aca="false">IF(OR(P304&lt;&gt;"OK",K304="",N('Example Rules'!$B$8)=0),"",IF(K304&lt;=-'Example Rules'!$B$8,"STOP","OK"))</f>
        <v/>
      </c>
      <c r="M304" s="26" t="str">
        <f aca="false">IF(P304&lt;&gt;"OK","",MAX(IF(COUNT(M$8:M303)=0,N('Example Rules'!$B$5),INDEX(M$8:M303,MATCH(9.99E+307,M$8:M303)))+N(C304),G304))</f>
        <v/>
      </c>
      <c r="N304" s="27" t="str">
        <f aca="false">IF(P304&lt;&gt;"OK","",IF(N(M304)&lt;=0,"",MAX(0,1-G304/M304)))</f>
        <v/>
      </c>
      <c r="O304" s="33" t="str">
        <f aca="false">IF(P304&lt;&gt;"OK","",IF(OR(N('Example Rules'!$B$11)=0,N(N304)&lt;'Example Rules'!$B$11),1,IF(OR('Example Rules'!$B$12="",N('Example Rules'!$B$12)&lt;0,N('Example Rules'!$B$12)&gt;1),1,'Example Rules'!$B$12)))</f>
        <v/>
      </c>
      <c r="P304" s="28" t="str">
        <f aca="false">IF(COUNTA(A304:E304)=0,"",IF(NOT(ISNUMBER(A304)),"Add a date",IF(NOT(ISNUMBER(B304)),"Add P/L (0 if flat)",IF(AND(C304&lt;&gt;"",NOT(ISNUMBER(C304))),"Deposit must be a number",IF(N('Example Rules'!$B$5)&lt;=0,"Set account size on Rules",IF(A304&lt;=MAX(A$8:A303),"Date must be after the rows above","OK"))))))</f>
        <v/>
      </c>
      <c r="Q304" s="28" t="str">
        <f aca="false">IF(P304&lt;&gt;"OK","",COUNTIF(P$8:P304,"OK"))</f>
        <v/>
      </c>
    </row>
    <row r="305" customFormat="false" ht="15" hidden="false" customHeight="false" outlineLevel="0" collapsed="false">
      <c r="A305" s="29"/>
      <c r="B305" s="32"/>
      <c r="C305" s="32"/>
      <c r="D305" s="15"/>
      <c r="E305" s="15"/>
      <c r="F305" s="26" t="str">
        <f aca="false">IF(P305&lt;&gt;"OK","",IF(COUNT(G$8:G304)=0,N('Example Rules'!$B$5),INDEX(G$8:G304,MATCH(9.99E+307,G$8:G304))))</f>
        <v/>
      </c>
      <c r="G305" s="26" t="str">
        <f aca="false">IF(P305&lt;&gt;"OK","",F305+B305+N(C305))</f>
        <v/>
      </c>
      <c r="H305" s="27" t="str">
        <f aca="false">IF(OR(P305&lt;&gt;"OK",N(F305)&lt;=0),"",B305/F305)</f>
        <v/>
      </c>
      <c r="I305" s="28" t="str">
        <f aca="false">IF(OR(H305="",N('Example Rules'!$B$7)=0),"",IF(H305&lt;=-'Example Rules'!$B$7,"STOP","OK"))</f>
        <v/>
      </c>
      <c r="J305" s="26" t="str">
        <f aca="false">IF(P305&lt;&gt;"OK","",SUMIFS(B$8:B305,A$8:A305,"&gt;"&amp;(A305-7),P$8:P305,"OK"))</f>
        <v/>
      </c>
      <c r="K305" s="27" t="str">
        <f aca="false">IF(P305&lt;&gt;"OK","",IF(G305-J305-SUMIFS(C$8:C305,A$8:A305,"&gt;"&amp;(A305-7),P$8:P305,"OK")&lt;=0,"",J305/(G305-J305-SUMIFS(C$8:C305,A$8:A305,"&gt;"&amp;(A305-7),P$8:P305,"OK"))))</f>
        <v/>
      </c>
      <c r="L305" s="28" t="str">
        <f aca="false">IF(OR(P305&lt;&gt;"OK",K305="",N('Example Rules'!$B$8)=0),"",IF(K305&lt;=-'Example Rules'!$B$8,"STOP","OK"))</f>
        <v/>
      </c>
      <c r="M305" s="26" t="str">
        <f aca="false">IF(P305&lt;&gt;"OK","",MAX(IF(COUNT(M$8:M304)=0,N('Example Rules'!$B$5),INDEX(M$8:M304,MATCH(9.99E+307,M$8:M304)))+N(C305),G305))</f>
        <v/>
      </c>
      <c r="N305" s="27" t="str">
        <f aca="false">IF(P305&lt;&gt;"OK","",IF(N(M305)&lt;=0,"",MAX(0,1-G305/M305)))</f>
        <v/>
      </c>
      <c r="O305" s="33" t="str">
        <f aca="false">IF(P305&lt;&gt;"OK","",IF(OR(N('Example Rules'!$B$11)=0,N(N305)&lt;'Example Rules'!$B$11),1,IF(OR('Example Rules'!$B$12="",N('Example Rules'!$B$12)&lt;0,N('Example Rules'!$B$12)&gt;1),1,'Example Rules'!$B$12)))</f>
        <v/>
      </c>
      <c r="P305" s="28" t="str">
        <f aca="false">IF(COUNTA(A305:E305)=0,"",IF(NOT(ISNUMBER(A305)),"Add a date",IF(NOT(ISNUMBER(B305)),"Add P/L (0 if flat)",IF(AND(C305&lt;&gt;"",NOT(ISNUMBER(C305))),"Deposit must be a number",IF(N('Example Rules'!$B$5)&lt;=0,"Set account size on Rules",IF(A305&lt;=MAX(A$8:A304),"Date must be after the rows above","OK"))))))</f>
        <v/>
      </c>
      <c r="Q305" s="28" t="str">
        <f aca="false">IF(P305&lt;&gt;"OK","",COUNTIF(P$8:P305,"OK"))</f>
        <v/>
      </c>
    </row>
    <row r="306" customFormat="false" ht="15" hidden="false" customHeight="false" outlineLevel="0" collapsed="false">
      <c r="A306" s="29"/>
      <c r="B306" s="32"/>
      <c r="C306" s="32"/>
      <c r="D306" s="15"/>
      <c r="E306" s="15"/>
      <c r="F306" s="26" t="str">
        <f aca="false">IF(P306&lt;&gt;"OK","",IF(COUNT(G$8:G305)=0,N('Example Rules'!$B$5),INDEX(G$8:G305,MATCH(9.99E+307,G$8:G305))))</f>
        <v/>
      </c>
      <c r="G306" s="26" t="str">
        <f aca="false">IF(P306&lt;&gt;"OK","",F306+B306+N(C306))</f>
        <v/>
      </c>
      <c r="H306" s="27" t="str">
        <f aca="false">IF(OR(P306&lt;&gt;"OK",N(F306)&lt;=0),"",B306/F306)</f>
        <v/>
      </c>
      <c r="I306" s="28" t="str">
        <f aca="false">IF(OR(H306="",N('Example Rules'!$B$7)=0),"",IF(H306&lt;=-'Example Rules'!$B$7,"STOP","OK"))</f>
        <v/>
      </c>
      <c r="J306" s="26" t="str">
        <f aca="false">IF(P306&lt;&gt;"OK","",SUMIFS(B$8:B306,A$8:A306,"&gt;"&amp;(A306-7),P$8:P306,"OK"))</f>
        <v/>
      </c>
      <c r="K306" s="27" t="str">
        <f aca="false">IF(P306&lt;&gt;"OK","",IF(G306-J306-SUMIFS(C$8:C306,A$8:A306,"&gt;"&amp;(A306-7),P$8:P306,"OK")&lt;=0,"",J306/(G306-J306-SUMIFS(C$8:C306,A$8:A306,"&gt;"&amp;(A306-7),P$8:P306,"OK"))))</f>
        <v/>
      </c>
      <c r="L306" s="28" t="str">
        <f aca="false">IF(OR(P306&lt;&gt;"OK",K306="",N('Example Rules'!$B$8)=0),"",IF(K306&lt;=-'Example Rules'!$B$8,"STOP","OK"))</f>
        <v/>
      </c>
      <c r="M306" s="26" t="str">
        <f aca="false">IF(P306&lt;&gt;"OK","",MAX(IF(COUNT(M$8:M305)=0,N('Example Rules'!$B$5),INDEX(M$8:M305,MATCH(9.99E+307,M$8:M305)))+N(C306),G306))</f>
        <v/>
      </c>
      <c r="N306" s="27" t="str">
        <f aca="false">IF(P306&lt;&gt;"OK","",IF(N(M306)&lt;=0,"",MAX(0,1-G306/M306)))</f>
        <v/>
      </c>
      <c r="O306" s="33" t="str">
        <f aca="false">IF(P306&lt;&gt;"OK","",IF(OR(N('Example Rules'!$B$11)=0,N(N306)&lt;'Example Rules'!$B$11),1,IF(OR('Example Rules'!$B$12="",N('Example Rules'!$B$12)&lt;0,N('Example Rules'!$B$12)&gt;1),1,'Example Rules'!$B$12)))</f>
        <v/>
      </c>
      <c r="P306" s="28" t="str">
        <f aca="false">IF(COUNTA(A306:E306)=0,"",IF(NOT(ISNUMBER(A306)),"Add a date",IF(NOT(ISNUMBER(B306)),"Add P/L (0 if flat)",IF(AND(C306&lt;&gt;"",NOT(ISNUMBER(C306))),"Deposit must be a number",IF(N('Example Rules'!$B$5)&lt;=0,"Set account size on Rules",IF(A306&lt;=MAX(A$8:A305),"Date must be after the rows above","OK"))))))</f>
        <v/>
      </c>
      <c r="Q306" s="28" t="str">
        <f aca="false">IF(P306&lt;&gt;"OK","",COUNTIF(P$8:P306,"OK"))</f>
        <v/>
      </c>
    </row>
    <row r="307" customFormat="false" ht="15" hidden="false" customHeight="false" outlineLevel="0" collapsed="false">
      <c r="A307" s="29"/>
      <c r="B307" s="32"/>
      <c r="C307" s="32"/>
      <c r="D307" s="15"/>
      <c r="E307" s="15"/>
      <c r="F307" s="26" t="str">
        <f aca="false">IF(P307&lt;&gt;"OK","",IF(COUNT(G$8:G306)=0,N('Example Rules'!$B$5),INDEX(G$8:G306,MATCH(9.99E+307,G$8:G306))))</f>
        <v/>
      </c>
      <c r="G307" s="26" t="str">
        <f aca="false">IF(P307&lt;&gt;"OK","",F307+B307+N(C307))</f>
        <v/>
      </c>
      <c r="H307" s="27" t="str">
        <f aca="false">IF(OR(P307&lt;&gt;"OK",N(F307)&lt;=0),"",B307/F307)</f>
        <v/>
      </c>
      <c r="I307" s="28" t="str">
        <f aca="false">IF(OR(H307="",N('Example Rules'!$B$7)=0),"",IF(H307&lt;=-'Example Rules'!$B$7,"STOP","OK"))</f>
        <v/>
      </c>
      <c r="J307" s="26" t="str">
        <f aca="false">IF(P307&lt;&gt;"OK","",SUMIFS(B$8:B307,A$8:A307,"&gt;"&amp;(A307-7),P$8:P307,"OK"))</f>
        <v/>
      </c>
      <c r="K307" s="27" t="str">
        <f aca="false">IF(P307&lt;&gt;"OK","",IF(G307-J307-SUMIFS(C$8:C307,A$8:A307,"&gt;"&amp;(A307-7),P$8:P307,"OK")&lt;=0,"",J307/(G307-J307-SUMIFS(C$8:C307,A$8:A307,"&gt;"&amp;(A307-7),P$8:P307,"OK"))))</f>
        <v/>
      </c>
      <c r="L307" s="28" t="str">
        <f aca="false">IF(OR(P307&lt;&gt;"OK",K307="",N('Example Rules'!$B$8)=0),"",IF(K307&lt;=-'Example Rules'!$B$8,"STOP","OK"))</f>
        <v/>
      </c>
      <c r="M307" s="26" t="str">
        <f aca="false">IF(P307&lt;&gt;"OK","",MAX(IF(COUNT(M$8:M306)=0,N('Example Rules'!$B$5),INDEX(M$8:M306,MATCH(9.99E+307,M$8:M306)))+N(C307),G307))</f>
        <v/>
      </c>
      <c r="N307" s="27" t="str">
        <f aca="false">IF(P307&lt;&gt;"OK","",IF(N(M307)&lt;=0,"",MAX(0,1-G307/M307)))</f>
        <v/>
      </c>
      <c r="O307" s="33" t="str">
        <f aca="false">IF(P307&lt;&gt;"OK","",IF(OR(N('Example Rules'!$B$11)=0,N(N307)&lt;'Example Rules'!$B$11),1,IF(OR('Example Rules'!$B$12="",N('Example Rules'!$B$12)&lt;0,N('Example Rules'!$B$12)&gt;1),1,'Example Rules'!$B$12)))</f>
        <v/>
      </c>
      <c r="P307" s="28" t="str">
        <f aca="false">IF(COUNTA(A307:E307)=0,"",IF(NOT(ISNUMBER(A307)),"Add a date",IF(NOT(ISNUMBER(B307)),"Add P/L (0 if flat)",IF(AND(C307&lt;&gt;"",NOT(ISNUMBER(C307))),"Deposit must be a number",IF(N('Example Rules'!$B$5)&lt;=0,"Set account size on Rules",IF(A307&lt;=MAX(A$8:A306),"Date must be after the rows above","OK"))))))</f>
        <v/>
      </c>
      <c r="Q307" s="28" t="str">
        <f aca="false">IF(P307&lt;&gt;"OK","",COUNTIF(P$8:P307,"OK"))</f>
        <v/>
      </c>
    </row>
  </sheetData>
  <conditionalFormatting sqref="I8:I307">
    <cfRule type="cellIs" priority="2" operator="equal" aboveAverage="0" equalAverage="0" bottom="0" percent="0" rank="0" text="" dxfId="0">
      <formula>"STOP"</formula>
    </cfRule>
    <cfRule type="cellIs" priority="3" operator="equal" aboveAverage="0" equalAverage="0" bottom="0" percent="0" rank="0" text="" dxfId="0">
      <formula>"OVER"</formula>
    </cfRule>
    <cfRule type="cellIs" priority="4" operator="equal" aboveAverage="0" equalAverage="0" bottom="0" percent="0" rank="0" text="" dxfId="1">
      <formula>"OK"</formula>
    </cfRule>
  </conditionalFormatting>
  <conditionalFormatting sqref="L8:L307">
    <cfRule type="cellIs" priority="5" operator="equal" aboveAverage="0" equalAverage="0" bottom="0" percent="0" rank="0" text="" dxfId="0">
      <formula>"STOP"</formula>
    </cfRule>
    <cfRule type="cellIs" priority="6" operator="equal" aboveAverage="0" equalAverage="0" bottom="0" percent="0" rank="0" text="" dxfId="0">
      <formula>"OVER"</formula>
    </cfRule>
    <cfRule type="cellIs" priority="7" operator="equal" aboveAverage="0" equalAverage="0" bottom="0" percent="0" rank="0" text="" dxfId="1">
      <formula>"OK"</formula>
    </cfRule>
  </conditionalFormatting>
  <conditionalFormatting sqref="O8:O307">
    <cfRule type="expression" priority="8" aboveAverage="0" equalAverage="0" bottom="0" percent="0" rank="0" text="" dxfId="2">
      <formula>AND(O8&lt;&gt;"",O8&lt;1)</formula>
    </cfRule>
  </conditionalFormatting>
  <conditionalFormatting sqref="P8:P307">
    <cfRule type="expression" priority="9" aboveAverage="0" equalAverage="0" bottom="0" percent="0" rank="0" text="" dxfId="0">
      <formula>AND(P8&lt;&gt;"",P8&lt;&gt;"OK")</formula>
    </cfRule>
  </conditionalFormatting>
  <dataValidations count="2">
    <dataValidation allowBlank="true" error="Type a date, for example 2026-10-14." errorStyle="stop" operator="greaterThan" showDropDown="false" showErrorMessage="false" showInputMessage="false" sqref="A8:A307" type="date">
      <formula1>36526</formula1>
      <formula2>0</formula2>
    </dataValidation>
    <dataValidation allowBlank="true" error="Type the day's realized P/L as a number (negative for a loss, 0 if flat)." errorStyle="stop" operator="between" showDropDown="false" showErrorMessage="false" showInputMessage="false" sqref="B8:C307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K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7" min="5" style="0" width="3"/>
    <col collapsed="false" customWidth="true" hidden="false" outlineLevel="0" max="8" min="8" style="0" width="6"/>
    <col collapsed="false" customWidth="true" hidden="false" outlineLevel="0" max="9" min="9" style="0" width="11"/>
    <col collapsed="false" customWidth="true" hidden="false" outlineLevel="0" max="11" min="10" style="0" width="13"/>
  </cols>
  <sheetData>
    <row r="1" customFormat="false" ht="19.7" hidden="false" customHeight="false" outlineLevel="0" collapsed="false">
      <c r="A1" s="1" t="s">
        <v>248</v>
      </c>
    </row>
    <row r="2" customFormat="false" ht="15" hidden="false" customHeight="false" outlineLevel="0" collapsed="false">
      <c r="A2" s="2" t="s">
        <v>177</v>
      </c>
    </row>
    <row r="4" customFormat="false" ht="15" hidden="false" customHeight="false" outlineLevel="0" collapsed="false">
      <c r="A4" s="4" t="s">
        <v>178</v>
      </c>
      <c r="B4" s="4" t="s">
        <v>55</v>
      </c>
      <c r="C4" s="4" t="s">
        <v>179</v>
      </c>
    </row>
    <row r="5" customFormat="false" ht="15" hidden="false" customHeight="false" outlineLevel="0" collapsed="false">
      <c r="A5" s="5" t="s">
        <v>57</v>
      </c>
      <c r="B5" s="11" t="n">
        <f aca="false">'Example Rules'!$B$15</f>
        <v>30555.15</v>
      </c>
      <c r="C5" s="34" t="n">
        <f aca="false">'Example Rules'!$B$5</f>
        <v>30000</v>
      </c>
      <c r="D5" s="2" t="s">
        <v>180</v>
      </c>
    </row>
    <row r="6" customFormat="false" ht="15" hidden="false" customHeight="false" outlineLevel="0" collapsed="false">
      <c r="A6" s="5" t="s">
        <v>59</v>
      </c>
      <c r="B6" s="11" t="n">
        <f aca="false">'Example Rules'!$B$16</f>
        <v>32439.54</v>
      </c>
      <c r="C6" s="35"/>
    </row>
    <row r="7" customFormat="false" ht="15" hidden="false" customHeight="false" outlineLevel="0" collapsed="false">
      <c r="A7" s="5" t="s">
        <v>61</v>
      </c>
      <c r="B7" s="12" t="n">
        <f aca="false">'Example Rules'!$B$17</f>
        <v>0.0580892947310597</v>
      </c>
      <c r="C7" s="36" t="n">
        <f aca="false">'Example Rules'!$B$11</f>
        <v>0.1</v>
      </c>
      <c r="D7" s="2" t="s">
        <v>181</v>
      </c>
    </row>
    <row r="8" customFormat="false" ht="15" hidden="false" customHeight="false" outlineLevel="0" collapsed="false">
      <c r="A8" s="5" t="s">
        <v>182</v>
      </c>
      <c r="B8" s="13" t="n">
        <f aca="false">'Example Rules'!$B$18</f>
        <v>1</v>
      </c>
      <c r="C8" s="35"/>
    </row>
    <row r="9" customFormat="false" ht="15" hidden="false" customHeight="false" outlineLevel="0" collapsed="false">
      <c r="A9" s="5" t="s">
        <v>65</v>
      </c>
      <c r="B9" s="11" t="n">
        <f aca="false">'Example Rules'!$B$19</f>
        <v>305.5515</v>
      </c>
      <c r="C9" s="35"/>
    </row>
    <row r="10" customFormat="false" ht="15" hidden="false" customHeight="false" outlineLevel="0" collapsed="false">
      <c r="A10" s="5" t="s">
        <v>183</v>
      </c>
      <c r="B10" s="23" t="n">
        <f aca="false">'Example Open positions'!$B$3</f>
        <v>5</v>
      </c>
      <c r="C10" s="37" t="n">
        <f aca="false">'Example Rules'!$B$10</f>
        <v>5</v>
      </c>
      <c r="D10" s="2" t="s">
        <v>184</v>
      </c>
    </row>
    <row r="11" customFormat="false" ht="15" hidden="false" customHeight="false" outlineLevel="0" collapsed="false">
      <c r="A11" s="5" t="s">
        <v>185</v>
      </c>
      <c r="B11" s="11" t="n">
        <f aca="false">'Example Open positions'!$B$4</f>
        <v>539</v>
      </c>
      <c r="C11" s="22" t="n">
        <f aca="false">'Example Rules'!$B$22</f>
        <v>1833.309</v>
      </c>
      <c r="D11" s="2" t="s">
        <v>186</v>
      </c>
    </row>
    <row r="12" customFormat="false" ht="15" hidden="false" customHeight="false" outlineLevel="0" collapsed="false">
      <c r="A12" s="5" t="s">
        <v>187</v>
      </c>
      <c r="B12" s="12" t="n">
        <f aca="false">'Example Open positions'!$B$5</f>
        <v>0.0176402341340167</v>
      </c>
      <c r="C12" s="36" t="n">
        <f aca="false">'Example Rules'!$B$9</f>
        <v>0.06</v>
      </c>
      <c r="D12" s="2" t="s">
        <v>188</v>
      </c>
    </row>
    <row r="13" customFormat="false" ht="15" hidden="false" customHeight="false" outlineLevel="0" collapsed="false">
      <c r="A13" s="5" t="s">
        <v>189</v>
      </c>
      <c r="B13" s="14" t="str">
        <f aca="false">'Example Open positions'!$E$5</f>
        <v>OK</v>
      </c>
      <c r="C13" s="35"/>
    </row>
    <row r="14" customFormat="false" ht="15" hidden="false" customHeight="false" outlineLevel="0" collapsed="false">
      <c r="A14" s="5" t="s">
        <v>190</v>
      </c>
      <c r="B14" s="14" t="str">
        <f aca="false">'Example Open positions'!$E$3</f>
        <v>OK</v>
      </c>
      <c r="C14" s="35"/>
    </row>
    <row r="15" customFormat="false" ht="15" hidden="false" customHeight="false" outlineLevel="0" collapsed="false">
      <c r="A15" s="5" t="s">
        <v>191</v>
      </c>
      <c r="B15" s="14" t="str">
        <f aca="false">IF(COUNT('Example Daily log'!$Q$8:$Q$307)=0,"",IF(OR(INDEX('Example Daily log'!$I$8:$I$307,MATCH(MAX('Example Daily log'!$Q$8:$Q$307),'Example Daily log'!$Q$8:$Q$307,0))="STOP",INDEX('Example Daily log'!$L$8:$L$307,MATCH(MAX('Example Daily log'!$Q$8:$Q$307),'Example Daily log'!$Q$8:$Q$307,0))="STOP"),"STOP","OK"))</f>
        <v>OK</v>
      </c>
      <c r="C15" s="35"/>
      <c r="D15" s="2" t="s">
        <v>192</v>
      </c>
    </row>
    <row r="17" customFormat="false" ht="15" hidden="false" customHeight="false" outlineLevel="0" collapsed="false">
      <c r="A17" s="4" t="s">
        <v>193</v>
      </c>
      <c r="B17" s="4" t="s">
        <v>55</v>
      </c>
    </row>
    <row r="18" customFormat="false" ht="15" hidden="false" customHeight="false" outlineLevel="0" collapsed="false">
      <c r="A18" s="5" t="s">
        <v>194</v>
      </c>
      <c r="B18" s="23" t="n">
        <f aca="false">'Example Daily log'!$B$3</f>
        <v>64</v>
      </c>
    </row>
    <row r="19" customFormat="false" ht="15" hidden="false" customHeight="false" outlineLevel="0" collapsed="false">
      <c r="A19" s="5" t="s">
        <v>195</v>
      </c>
      <c r="B19" s="11" t="n">
        <f aca="false">'Example Daily log'!$B$5</f>
        <v>2055.15</v>
      </c>
    </row>
    <row r="20" customFormat="false" ht="15" hidden="false" customHeight="false" outlineLevel="0" collapsed="false">
      <c r="A20" s="5" t="s">
        <v>196</v>
      </c>
      <c r="B20" s="12" t="n">
        <f aca="false">IF(N('Example Rules'!$B$5)&lt;=0,"",B19/'Example Rules'!$B$5)</f>
        <v>0.068505</v>
      </c>
    </row>
    <row r="21" customFormat="false" ht="15" hidden="false" customHeight="false" outlineLevel="0" collapsed="false">
      <c r="A21" s="5" t="s">
        <v>197</v>
      </c>
      <c r="B21" s="12" t="n">
        <f aca="false">IF(B18=0,"",MAX('Example Daily log'!$H$8:$H$307))</f>
        <v>0.020000144514461</v>
      </c>
    </row>
    <row r="22" customFormat="false" ht="15" hidden="false" customHeight="false" outlineLevel="0" collapsed="false">
      <c r="A22" s="5" t="s">
        <v>198</v>
      </c>
      <c r="B22" s="12" t="n">
        <f aca="false">IF(B18=0,"",MIN('Example Daily log'!$H$8:$H$307))</f>
        <v>-0.0319998666672222</v>
      </c>
    </row>
    <row r="23" customFormat="false" ht="15" hidden="false" customHeight="false" outlineLevel="0" collapsed="false">
      <c r="A23" s="5" t="s">
        <v>199</v>
      </c>
      <c r="B23" s="23" t="n">
        <f aca="false">COUNTIF('Example Daily log'!$I$8:$I$307,"STOP")</f>
        <v>2</v>
      </c>
    </row>
    <row r="24" customFormat="false" ht="15" hidden="false" customHeight="false" outlineLevel="0" collapsed="false">
      <c r="A24" s="5" t="s">
        <v>200</v>
      </c>
      <c r="B24" s="23" t="n">
        <f aca="false">COUNTIF('Example Daily log'!$L$8:$L$307,"STOP")</f>
        <v>2</v>
      </c>
    </row>
    <row r="25" customFormat="false" ht="15" hidden="false" customHeight="false" outlineLevel="0" collapsed="false">
      <c r="A25" s="5" t="s">
        <v>201</v>
      </c>
      <c r="B25" s="23" t="n">
        <f aca="false">SUMPRODUCT(--((('Example Daily log'!$I$8:$I$307="STOP")+('Example Daily log'!$L$8:$L$307="STOP"))&gt;0))</f>
        <v>3</v>
      </c>
    </row>
    <row r="26" customFormat="false" ht="15" hidden="false" customHeight="false" outlineLevel="0" collapsed="false">
      <c r="A26" s="5" t="s">
        <v>202</v>
      </c>
      <c r="B26" s="12" t="n">
        <f aca="false">IF(B18=0,"",MAX('Example Daily log'!$N$8:$N$307))</f>
        <v>0.108487917043071</v>
      </c>
    </row>
    <row r="27" customFormat="false" ht="15" hidden="false" customHeight="false" outlineLevel="0" collapsed="false">
      <c r="A27" s="5" t="s">
        <v>203</v>
      </c>
      <c r="B27" s="23" t="n">
        <f aca="false">IF(B18&lt;2,0,COUNTIFS('Example Daily log'!$O$8:$O$306,"&lt;1",'Example Daily log'!$P$9:$P$307,"OK"))</f>
        <v>9</v>
      </c>
      <c r="C27" s="2" t="s">
        <v>204</v>
      </c>
    </row>
    <row r="29" customFormat="false" ht="15" hidden="false" customHeight="false" outlineLevel="0" collapsed="false">
      <c r="A29" s="4" t="s">
        <v>205</v>
      </c>
      <c r="B29" s="4" t="s">
        <v>55</v>
      </c>
    </row>
    <row r="30" customFormat="false" ht="15" hidden="false" customHeight="false" outlineLevel="0" collapsed="false">
      <c r="A30" s="5" t="s">
        <v>206</v>
      </c>
      <c r="B30" s="23" t="n">
        <f aca="false">COUNTIF('Example Open positions'!$X$9:$X$208,"OK")</f>
        <v>20</v>
      </c>
    </row>
    <row r="31" customFormat="false" ht="15" hidden="false" customHeight="false" outlineLevel="0" collapsed="false">
      <c r="A31" s="5" t="s">
        <v>207</v>
      </c>
      <c r="B31" s="23" t="n">
        <f aca="false">COUNTIF('Example Open positions'!$W$9:$W$208,"&gt;0")</f>
        <v>10</v>
      </c>
    </row>
    <row r="32" customFormat="false" ht="15" hidden="false" customHeight="false" outlineLevel="0" collapsed="false">
      <c r="A32" s="5" t="s">
        <v>208</v>
      </c>
      <c r="B32" s="23" t="n">
        <f aca="false">COUNTIF('Example Open positions'!$W$9:$W$208,"&lt;0")</f>
        <v>9</v>
      </c>
    </row>
    <row r="33" customFormat="false" ht="15" hidden="false" customHeight="false" outlineLevel="0" collapsed="false">
      <c r="A33" s="5" t="s">
        <v>209</v>
      </c>
      <c r="B33" s="38" t="n">
        <f aca="false">IF(B30=0,"",B31/B30)</f>
        <v>0.5</v>
      </c>
    </row>
    <row r="34" customFormat="false" ht="15" hidden="false" customHeight="false" outlineLevel="0" collapsed="false">
      <c r="A34" s="5" t="s">
        <v>210</v>
      </c>
      <c r="B34" s="39" t="n">
        <f aca="false">IF(B30=0,"",SUM('Example Open positions'!$W$9:$W$208)/B30)</f>
        <v>0.446190476190479</v>
      </c>
      <c r="C34" s="2" t="s">
        <v>211</v>
      </c>
    </row>
    <row r="35" customFormat="false" ht="15" hidden="false" customHeight="false" outlineLevel="0" collapsed="false">
      <c r="A35" s="5" t="s">
        <v>212</v>
      </c>
      <c r="B35" s="39" t="n">
        <f aca="false">IF(B31=0,"",AVERAGEIF('Example Open positions'!$W$9:$W$208,"&gt;0"))</f>
        <v>1.77738095238096</v>
      </c>
    </row>
    <row r="36" customFormat="false" ht="15" hidden="false" customHeight="false" outlineLevel="0" collapsed="false">
      <c r="A36" s="5" t="s">
        <v>213</v>
      </c>
      <c r="B36" s="39" t="n">
        <f aca="false">IF(B32=0,"",AVERAGEIF('Example Open positions'!$W$9:$W$208,"&lt;0"))</f>
        <v>-0.983333333333333</v>
      </c>
    </row>
    <row r="37" customFormat="false" ht="15" hidden="false" customHeight="false" outlineLevel="0" collapsed="false">
      <c r="A37" s="5" t="s">
        <v>214</v>
      </c>
      <c r="B37" s="39" t="n">
        <f aca="false">SUM('Example Open positions'!$W$9:$W$208)</f>
        <v>8.92380952380957</v>
      </c>
    </row>
    <row r="38" customFormat="false" ht="15" hidden="false" customHeight="false" outlineLevel="0" collapsed="false">
      <c r="A38" s="5" t="s">
        <v>215</v>
      </c>
      <c r="B38" s="39" t="n">
        <f aca="false">IF(B30=0,"",MAX('Example Open positions'!$W$9:$W$208))</f>
        <v>2.35714285714286</v>
      </c>
    </row>
    <row r="39" customFormat="false" ht="15" hidden="false" customHeight="false" outlineLevel="0" collapsed="false">
      <c r="A39" s="5" t="s">
        <v>216</v>
      </c>
      <c r="B39" s="39" t="n">
        <f aca="false">IF(B30=0,"",MIN('Example Open positions'!$W$9:$W$208))</f>
        <v>-1.35</v>
      </c>
    </row>
    <row r="40" customFormat="false" ht="15" hidden="false" customHeight="false" outlineLevel="0" collapsed="false">
      <c r="A40" s="5" t="s">
        <v>217</v>
      </c>
      <c r="B40" s="11" t="n">
        <f aca="false">SUM('Example Open positions'!$V$9:$V$208)</f>
        <v>1633.50000000001</v>
      </c>
      <c r="H40" s="2" t="s">
        <v>218</v>
      </c>
    </row>
    <row r="41" customFormat="false" ht="28.35" hidden="false" customHeight="false" outlineLevel="0" collapsed="false">
      <c r="H41" s="4" t="s">
        <v>219</v>
      </c>
      <c r="I41" s="4" t="s">
        <v>163</v>
      </c>
      <c r="J41" s="4" t="s">
        <v>168</v>
      </c>
      <c r="K41" s="4" t="s">
        <v>220</v>
      </c>
    </row>
    <row r="42" customFormat="false" ht="15" hidden="false" customHeight="false" outlineLevel="0" collapsed="false">
      <c r="H42" s="40" t="n">
        <f aca="false">MAX(0,$B$18-60)+1</f>
        <v>5</v>
      </c>
      <c r="I42" s="41" t="n">
        <f aca="false">IF(OR($B$18=0,H42&gt;$B$18),"",INDEX('Example Daily log'!$A$8:$A$307,MATCH(H42,'Example Daily log'!$Q$8:$Q$307,0)))</f>
        <v>46241</v>
      </c>
      <c r="J42" s="42" t="n">
        <f aca="false">IF($B$18=0,N('Example Rules'!$B$5),INDEX('Example Daily log'!$G$8:$G$307,MATCH(MIN(H42,$B$18),'Example Daily log'!$Q$8:$Q$307,0)))</f>
        <v>30869.39</v>
      </c>
      <c r="K42" s="43" t="n">
        <f aca="false">IF($B$18=0,0,-INDEX('Example Daily log'!$N$8:$N$307,MATCH(MIN(H42,$B$18),'Example Daily log'!$Q$8:$Q$307,0)))</f>
        <v>-0.005999860895191</v>
      </c>
    </row>
    <row r="43" customFormat="false" ht="15" hidden="false" customHeight="false" outlineLevel="0" collapsed="false">
      <c r="H43" s="40" t="n">
        <f aca="false">MAX(0,$B$18-60)+2</f>
        <v>6</v>
      </c>
      <c r="I43" s="41" t="n">
        <f aca="false">IF(OR($B$18=0,H43&gt;$B$18),"",INDEX('Example Daily log'!$A$8:$A$307,MATCH(H43,'Example Daily log'!$Q$8:$Q$307,0)))</f>
        <v>46244</v>
      </c>
      <c r="J43" s="42" t="n">
        <f aca="false">IF($B$18=0,N('Example Rules'!$B$5),INDEX('Example Daily log'!$G$8:$G$307,MATCH(MIN(H43,$B$18),'Example Daily log'!$Q$8:$Q$307,0)))</f>
        <v>30684.17</v>
      </c>
      <c r="K43" s="43" t="n">
        <f aca="false">IF($B$18=0,0,-INDEX('Example Daily log'!$N$8:$N$307,MATCH(MIN(H43,$B$18),'Example Daily log'!$Q$8:$Q$307,0)))</f>
        <v>-0.0119639795825054</v>
      </c>
    </row>
    <row r="44" customFormat="false" ht="15" hidden="false" customHeight="false" outlineLevel="0" collapsed="false">
      <c r="H44" s="40" t="n">
        <f aca="false">MAX(0,$B$18-60)+3</f>
        <v>7</v>
      </c>
      <c r="I44" s="41" t="n">
        <f aca="false">IF(OR($B$18=0,H44&gt;$B$18),"",INDEX('Example Daily log'!$A$8:$A$307,MATCH(H44,'Example Daily log'!$Q$8:$Q$307,0)))</f>
        <v>46245</v>
      </c>
      <c r="J44" s="42" t="n">
        <f aca="false">IF($B$18=0,N('Example Rules'!$B$5),INDEX('Example Daily log'!$G$8:$G$307,MATCH(MIN(H44,$B$18),'Example Daily log'!$Q$8:$Q$307,0)))</f>
        <v>30377.33</v>
      </c>
      <c r="K44" s="43" t="n">
        <f aca="false">IF($B$18=0,0,-INDEX('Example Daily log'!$N$8:$N$307,MATCH(MIN(H44,$B$18),'Example Daily log'!$Q$8:$Q$307,0)))</f>
        <v>-0.0218442850463619</v>
      </c>
    </row>
    <row r="45" customFormat="false" ht="15" hidden="false" customHeight="false" outlineLevel="0" collapsed="false">
      <c r="H45" s="40" t="n">
        <f aca="false">MAX(0,$B$18-60)+4</f>
        <v>8</v>
      </c>
      <c r="I45" s="41" t="n">
        <f aca="false">IF(OR($B$18=0,H45&gt;$B$18),"",INDEX('Example Daily log'!$A$8:$A$307,MATCH(H45,'Example Daily log'!$Q$8:$Q$307,0)))</f>
        <v>46246</v>
      </c>
      <c r="J45" s="42" t="n">
        <f aca="false">IF($B$18=0,N('Example Rules'!$B$5),INDEX('Example Daily log'!$G$8:$G$307,MATCH(MIN(H45,$B$18),'Example Daily log'!$Q$8:$Q$307,0)))</f>
        <v>30984.88</v>
      </c>
      <c r="K45" s="43" t="n">
        <f aca="false">IF($B$18=0,0,-INDEX('Example Daily log'!$N$8:$N$307,MATCH(MIN(H45,$B$18),'Example Daily log'!$Q$8:$Q$307,0)))</f>
        <v>-0.0022810612666524</v>
      </c>
    </row>
    <row r="46" customFormat="false" ht="15" hidden="false" customHeight="false" outlineLevel="0" collapsed="false">
      <c r="H46" s="40" t="n">
        <f aca="false">MAX(0,$B$18-60)+5</f>
        <v>9</v>
      </c>
      <c r="I46" s="41" t="n">
        <f aca="false">IF(OR($B$18=0,H46&gt;$B$18),"",INDEX('Example Daily log'!$A$8:$A$307,MATCH(H46,'Example Daily log'!$Q$8:$Q$307,0)))</f>
        <v>46247</v>
      </c>
      <c r="J46" s="42" t="n">
        <f aca="false">IF($B$18=0,N('Example Rules'!$B$5),INDEX('Example Daily log'!$G$8:$G$307,MATCH(MIN(H46,$B$18),'Example Daily log'!$Q$8:$Q$307,0)))</f>
        <v>30675.03</v>
      </c>
      <c r="K46" s="43" t="n">
        <f aca="false">IF($B$18=0,0,-INDEX('Example Daily log'!$N$8:$N$307,MATCH(MIN(H46,$B$18),'Example Daily log'!$Q$8:$Q$307,0)))</f>
        <v>-0.0122582892942106</v>
      </c>
    </row>
    <row r="47" customFormat="false" ht="15" hidden="false" customHeight="false" outlineLevel="0" collapsed="false">
      <c r="H47" s="40" t="n">
        <f aca="false">MAX(0,$B$18-60)+6</f>
        <v>10</v>
      </c>
      <c r="I47" s="41" t="n">
        <f aca="false">IF(OR($B$18=0,H47&gt;$B$18),"",INDEX('Example Daily log'!$A$8:$A$307,MATCH(H47,'Example Daily log'!$Q$8:$Q$307,0)))</f>
        <v>46248</v>
      </c>
      <c r="J47" s="42" t="n">
        <f aca="false">IF($B$18=0,N('Example Rules'!$B$5),INDEX('Example Daily log'!$G$8:$G$307,MATCH(MIN(H47,$B$18),'Example Daily log'!$Q$8:$Q$307,0)))</f>
        <v>30951.11</v>
      </c>
      <c r="K47" s="43" t="n">
        <f aca="false">IF($B$18=0,0,-INDEX('Example Daily log'!$N$8:$N$307,MATCH(MIN(H47,$B$18),'Example Daily log'!$Q$8:$Q$307,0)))</f>
        <v>-0.00336846159097259</v>
      </c>
    </row>
    <row r="48" customFormat="false" ht="15" hidden="false" customHeight="false" outlineLevel="0" collapsed="false">
      <c r="H48" s="40" t="n">
        <f aca="false">MAX(0,$B$18-60)+7</f>
        <v>11</v>
      </c>
      <c r="I48" s="41" t="n">
        <f aca="false">IF(OR($B$18=0,H48&gt;$B$18),"",INDEX('Example Daily log'!$A$8:$A$307,MATCH(H48,'Example Daily log'!$Q$8:$Q$307,0)))</f>
        <v>46251</v>
      </c>
      <c r="J48" s="42" t="n">
        <f aca="false">IF($B$18=0,N('Example Rules'!$B$5),INDEX('Example Daily log'!$G$8:$G$307,MATCH(MIN(H48,$B$18),'Example Daily log'!$Q$8:$Q$307,0)))</f>
        <v>31322.52</v>
      </c>
      <c r="K48" s="43" t="n">
        <f aca="false">IF($B$18=0,0,-INDEX('Example Daily log'!$N$8:$N$307,MATCH(MIN(H48,$B$18),'Example Daily log'!$Q$8:$Q$307,0)))</f>
        <v>-0</v>
      </c>
    </row>
    <row r="49" customFormat="false" ht="15" hidden="false" customHeight="false" outlineLevel="0" collapsed="false">
      <c r="H49" s="40" t="n">
        <f aca="false">MAX(0,$B$18-60)+8</f>
        <v>12</v>
      </c>
      <c r="I49" s="41" t="n">
        <f aca="false">IF(OR($B$18=0,H49&gt;$B$18),"",INDEX('Example Daily log'!$A$8:$A$307,MATCH(H49,'Example Daily log'!$Q$8:$Q$307,0)))</f>
        <v>46252</v>
      </c>
      <c r="J49" s="42" t="n">
        <f aca="false">IF($B$18=0,N('Example Rules'!$B$5),INDEX('Example Daily log'!$G$8:$G$307,MATCH(MIN(H49,$B$18),'Example Daily log'!$Q$8:$Q$307,0)))</f>
        <v>31416.49</v>
      </c>
      <c r="K49" s="43" t="n">
        <f aca="false">IF($B$18=0,0,-INDEX('Example Daily log'!$N$8:$N$307,MATCH(MIN(H49,$B$18),'Example Daily log'!$Q$8:$Q$307,0)))</f>
        <v>-0</v>
      </c>
    </row>
    <row r="50" customFormat="false" ht="15" hidden="false" customHeight="false" outlineLevel="0" collapsed="false">
      <c r="H50" s="40" t="n">
        <f aca="false">MAX(0,$B$18-60)+9</f>
        <v>13</v>
      </c>
      <c r="I50" s="41" t="n">
        <f aca="false">IF(OR($B$18=0,H50&gt;$B$18),"",INDEX('Example Daily log'!$A$8:$A$307,MATCH(H50,'Example Daily log'!$Q$8:$Q$307,0)))</f>
        <v>46253</v>
      </c>
      <c r="J50" s="42" t="n">
        <f aca="false">IF($B$18=0,N('Example Rules'!$B$5),INDEX('Example Daily log'!$G$8:$G$307,MATCH(MIN(H50,$B$18),'Example Daily log'!$Q$8:$Q$307,0)))</f>
        <v>32044.82</v>
      </c>
      <c r="K50" s="43" t="n">
        <f aca="false">IF($B$18=0,0,-INDEX('Example Daily log'!$N$8:$N$307,MATCH(MIN(H50,$B$18),'Example Daily log'!$Q$8:$Q$307,0)))</f>
        <v>-0</v>
      </c>
    </row>
    <row r="51" customFormat="false" ht="15" hidden="false" customHeight="false" outlineLevel="0" collapsed="false">
      <c r="H51" s="40" t="n">
        <f aca="false">MAX(0,$B$18-60)+10</f>
        <v>14</v>
      </c>
      <c r="I51" s="41" t="n">
        <f aca="false">IF(OR($B$18=0,H51&gt;$B$18),"",INDEX('Example Daily log'!$A$8:$A$307,MATCH(H51,'Example Daily log'!$Q$8:$Q$307,0)))</f>
        <v>46254</v>
      </c>
      <c r="J51" s="42" t="n">
        <f aca="false">IF($B$18=0,N('Example Rules'!$B$5),INDEX('Example Daily log'!$G$8:$G$307,MATCH(MIN(H51,$B$18),'Example Daily log'!$Q$8:$Q$307,0)))</f>
        <v>31916.64</v>
      </c>
      <c r="K51" s="43" t="n">
        <f aca="false">IF($B$18=0,0,-INDEX('Example Daily log'!$N$8:$N$307,MATCH(MIN(H51,$B$18),'Example Daily log'!$Q$8:$Q$307,0)))</f>
        <v>-0.00400002246853004</v>
      </c>
    </row>
    <row r="52" customFormat="false" ht="15" hidden="false" customHeight="false" outlineLevel="0" collapsed="false">
      <c r="H52" s="40" t="n">
        <f aca="false">MAX(0,$B$18-60)+11</f>
        <v>15</v>
      </c>
      <c r="I52" s="41" t="n">
        <f aca="false">IF(OR($B$18=0,H52&gt;$B$18),"",INDEX('Example Daily log'!$A$8:$A$307,MATCH(H52,'Example Daily log'!$Q$8:$Q$307,0)))</f>
        <v>46255</v>
      </c>
      <c r="J52" s="42" t="n">
        <f aca="false">IF($B$18=0,N('Example Rules'!$B$5),INDEX('Example Daily log'!$G$8:$G$307,MATCH(MIN(H52,$B$18),'Example Daily log'!$Q$8:$Q$307,0)))</f>
        <v>31597.47</v>
      </c>
      <c r="K52" s="43" t="n">
        <f aca="false">IF($B$18=0,0,-INDEX('Example Daily log'!$N$8:$N$307,MATCH(MIN(H52,$B$18),'Example Daily log'!$Q$8:$Q$307,0)))</f>
        <v>-0.0139601345864947</v>
      </c>
    </row>
    <row r="53" customFormat="false" ht="15" hidden="false" customHeight="false" outlineLevel="0" collapsed="false">
      <c r="H53" s="40" t="n">
        <f aca="false">MAX(0,$B$18-60)+12</f>
        <v>16</v>
      </c>
      <c r="I53" s="41" t="n">
        <f aca="false">IF(OR($B$18=0,H53&gt;$B$18),"",INDEX('Example Daily log'!$A$8:$A$307,MATCH(H53,'Example Daily log'!$Q$8:$Q$307,0)))</f>
        <v>46258</v>
      </c>
      <c r="J53" s="42" t="n">
        <f aca="false">IF($B$18=0,N('Example Rules'!$B$5),INDEX('Example Daily log'!$G$8:$G$307,MATCH(MIN(H53,$B$18),'Example Daily log'!$Q$8:$Q$307,0)))</f>
        <v>31976.64</v>
      </c>
      <c r="K53" s="43" t="n">
        <f aca="false">IF($B$18=0,0,-INDEX('Example Daily log'!$N$8:$N$307,MATCH(MIN(H53,$B$18),'Example Daily log'!$Q$8:$Q$307,0)))</f>
        <v>-0.00212764496726769</v>
      </c>
    </row>
    <row r="54" customFormat="false" ht="15" hidden="false" customHeight="false" outlineLevel="0" collapsed="false">
      <c r="H54" s="40" t="n">
        <f aca="false">MAX(0,$B$18-60)+13</f>
        <v>17</v>
      </c>
      <c r="I54" s="41" t="n">
        <f aca="false">IF(OR($B$18=0,H54&gt;$B$18),"",INDEX('Example Daily log'!$A$8:$A$307,MATCH(H54,'Example Daily log'!$Q$8:$Q$307,0)))</f>
        <v>46259</v>
      </c>
      <c r="J54" s="42" t="n">
        <f aca="false">IF($B$18=0,N('Example Rules'!$B$5),INDEX('Example Daily log'!$G$8:$G$307,MATCH(MIN(H54,$B$18),'Example Daily log'!$Q$8:$Q$307,0)))</f>
        <v>32488.27</v>
      </c>
      <c r="K54" s="43" t="n">
        <f aca="false">IF($B$18=0,0,-INDEX('Example Daily log'!$N$8:$N$307,MATCH(MIN(H54,$B$18),'Example Daily log'!$Q$8:$Q$307,0)))</f>
        <v>-0</v>
      </c>
    </row>
    <row r="55" customFormat="false" ht="15" hidden="false" customHeight="false" outlineLevel="0" collapsed="false">
      <c r="H55" s="40" t="n">
        <f aca="false">MAX(0,$B$18-60)+14</f>
        <v>18</v>
      </c>
      <c r="I55" s="41" t="n">
        <f aca="false">IF(OR($B$18=0,H55&gt;$B$18),"",INDEX('Example Daily log'!$A$8:$A$307,MATCH(H55,'Example Daily log'!$Q$8:$Q$307,0)))</f>
        <v>46260</v>
      </c>
      <c r="J55" s="42" t="n">
        <f aca="false">IF($B$18=0,N('Example Rules'!$B$5),INDEX('Example Daily log'!$G$8:$G$307,MATCH(MIN(H55,$B$18),'Example Daily log'!$Q$8:$Q$307,0)))</f>
        <v>33008.08</v>
      </c>
      <c r="K55" s="43" t="n">
        <f aca="false">IF($B$18=0,0,-INDEX('Example Daily log'!$N$8:$N$307,MATCH(MIN(H55,$B$18),'Example Daily log'!$Q$8:$Q$307,0)))</f>
        <v>-0</v>
      </c>
    </row>
    <row r="56" customFormat="false" ht="15" hidden="false" customHeight="false" outlineLevel="0" collapsed="false">
      <c r="H56" s="40" t="n">
        <f aca="false">MAX(0,$B$18-60)+15</f>
        <v>19</v>
      </c>
      <c r="I56" s="41" t="n">
        <f aca="false">IF(OR($B$18=0,H56&gt;$B$18),"",INDEX('Example Daily log'!$A$8:$A$307,MATCH(H56,'Example Daily log'!$Q$8:$Q$307,0)))</f>
        <v>46261</v>
      </c>
      <c r="J56" s="42" t="n">
        <f aca="false">IF($B$18=0,N('Example Rules'!$B$5),INDEX('Example Daily log'!$G$8:$G$307,MATCH(MIN(H56,$B$18),'Example Daily log'!$Q$8:$Q$307,0)))</f>
        <v>33008.08</v>
      </c>
      <c r="K56" s="43" t="n">
        <f aca="false">IF($B$18=0,0,-INDEX('Example Daily log'!$N$8:$N$307,MATCH(MIN(H56,$B$18),'Example Daily log'!$Q$8:$Q$307,0)))</f>
        <v>-0</v>
      </c>
    </row>
    <row r="57" customFormat="false" ht="15" hidden="false" customHeight="false" outlineLevel="0" collapsed="false">
      <c r="H57" s="40" t="n">
        <f aca="false">MAX(0,$B$18-60)+16</f>
        <v>20</v>
      </c>
      <c r="I57" s="41" t="n">
        <f aca="false">IF(OR($B$18=0,H57&gt;$B$18),"",INDEX('Example Daily log'!$A$8:$A$307,MATCH(H57,'Example Daily log'!$Q$8:$Q$307,0)))</f>
        <v>46262</v>
      </c>
      <c r="J57" s="42" t="n">
        <f aca="false">IF($B$18=0,N('Example Rules'!$B$5),INDEX('Example Daily log'!$G$8:$G$307,MATCH(MIN(H57,$B$18),'Example Daily log'!$Q$8:$Q$307,0)))</f>
        <v>33107.1</v>
      </c>
      <c r="K57" s="43" t="n">
        <f aca="false">IF($B$18=0,0,-INDEX('Example Daily log'!$N$8:$N$307,MATCH(MIN(H57,$B$18),'Example Daily log'!$Q$8:$Q$307,0)))</f>
        <v>-0</v>
      </c>
    </row>
    <row r="58" customFormat="false" ht="15" hidden="false" customHeight="false" outlineLevel="0" collapsed="false">
      <c r="H58" s="40" t="n">
        <f aca="false">MAX(0,$B$18-60)+17</f>
        <v>21</v>
      </c>
      <c r="I58" s="41" t="n">
        <f aca="false">IF(OR($B$18=0,H58&gt;$B$18),"",INDEX('Example Daily log'!$A$8:$A$307,MATCH(H58,'Example Daily log'!$Q$8:$Q$307,0)))</f>
        <v>46265</v>
      </c>
      <c r="J58" s="42" t="n">
        <f aca="false">IF($B$18=0,N('Example Rules'!$B$5),INDEX('Example Daily log'!$G$8:$G$307,MATCH(MIN(H58,$B$18),'Example Daily log'!$Q$8:$Q$307,0)))</f>
        <v>33405.06</v>
      </c>
      <c r="K58" s="43" t="n">
        <f aca="false">IF($B$18=0,0,-INDEX('Example Daily log'!$N$8:$N$307,MATCH(MIN(H58,$B$18),'Example Daily log'!$Q$8:$Q$307,0)))</f>
        <v>-0</v>
      </c>
    </row>
    <row r="59" customFormat="false" ht="15" hidden="false" customHeight="false" outlineLevel="0" collapsed="false">
      <c r="H59" s="40" t="n">
        <f aca="false">MAX(0,$B$18-60)+18</f>
        <v>22</v>
      </c>
      <c r="I59" s="41" t="n">
        <f aca="false">IF(OR($B$18=0,H59&gt;$B$18),"",INDEX('Example Daily log'!$A$8:$A$307,MATCH(H59,'Example Daily log'!$Q$8:$Q$307,0)))</f>
        <v>46266</v>
      </c>
      <c r="J59" s="42" t="n">
        <f aca="false">IF($B$18=0,N('Example Rules'!$B$5),INDEX('Example Daily log'!$G$8:$G$307,MATCH(MIN(H59,$B$18),'Example Daily log'!$Q$8:$Q$307,0)))</f>
        <v>33405.06</v>
      </c>
      <c r="K59" s="43" t="n">
        <f aca="false">IF($B$18=0,0,-INDEX('Example Daily log'!$N$8:$N$307,MATCH(MIN(H59,$B$18),'Example Daily log'!$Q$8:$Q$307,0)))</f>
        <v>-0</v>
      </c>
    </row>
    <row r="60" customFormat="false" ht="15" hidden="false" customHeight="false" outlineLevel="0" collapsed="false">
      <c r="H60" s="40" t="n">
        <f aca="false">MAX(0,$B$18-60)+19</f>
        <v>23</v>
      </c>
      <c r="I60" s="41" t="n">
        <f aca="false">IF(OR($B$18=0,H60&gt;$B$18),"",INDEX('Example Daily log'!$A$8:$A$307,MATCH(H60,'Example Daily log'!$Q$8:$Q$307,0)))</f>
        <v>46267</v>
      </c>
      <c r="J60" s="42" t="n">
        <f aca="false">IF($B$18=0,N('Example Rules'!$B$5),INDEX('Example Daily log'!$G$8:$G$307,MATCH(MIN(H60,$B$18),'Example Daily log'!$Q$8:$Q$307,0)))</f>
        <v>33405.06</v>
      </c>
      <c r="K60" s="43" t="n">
        <f aca="false">IF($B$18=0,0,-INDEX('Example Daily log'!$N$8:$N$307,MATCH(MIN(H60,$B$18),'Example Daily log'!$Q$8:$Q$307,0)))</f>
        <v>-0</v>
      </c>
    </row>
    <row r="61" customFormat="false" ht="15" hidden="false" customHeight="false" outlineLevel="0" collapsed="false">
      <c r="H61" s="40" t="n">
        <f aca="false">MAX(0,$B$18-60)+20</f>
        <v>24</v>
      </c>
      <c r="I61" s="41" t="n">
        <f aca="false">IF(OR($B$18=0,H61&gt;$B$18),"",INDEX('Example Daily log'!$A$8:$A$307,MATCH(H61,'Example Daily log'!$Q$8:$Q$307,0)))</f>
        <v>46268</v>
      </c>
      <c r="J61" s="42" t="n">
        <f aca="false">IF($B$18=0,N('Example Rules'!$B$5),INDEX('Example Daily log'!$G$8:$G$307,MATCH(MIN(H61,$B$18),'Example Daily log'!$Q$8:$Q$307,0)))</f>
        <v>33939.54</v>
      </c>
      <c r="K61" s="43" t="n">
        <f aca="false">IF($B$18=0,0,-INDEX('Example Daily log'!$N$8:$N$307,MATCH(MIN(H61,$B$18),'Example Daily log'!$Q$8:$Q$307,0)))</f>
        <v>-0</v>
      </c>
    </row>
    <row r="62" customFormat="false" ht="15" hidden="false" customHeight="false" outlineLevel="0" collapsed="false">
      <c r="H62" s="40" t="n">
        <f aca="false">MAX(0,$B$18-60)+21</f>
        <v>25</v>
      </c>
      <c r="I62" s="41" t="n">
        <f aca="false">IF(OR($B$18=0,H62&gt;$B$18),"",INDEX('Example Daily log'!$A$8:$A$307,MATCH(H62,'Example Daily log'!$Q$8:$Q$307,0)))</f>
        <v>46269</v>
      </c>
      <c r="J62" s="42" t="n">
        <f aca="false">IF($B$18=0,N('Example Rules'!$B$5),INDEX('Example Daily log'!$G$8:$G$307,MATCH(MIN(H62,$B$18),'Example Daily log'!$Q$8:$Q$307,0)))</f>
        <v>33600.14</v>
      </c>
      <c r="K62" s="43" t="n">
        <f aca="false">IF($B$18=0,0,-INDEX('Example Daily log'!$N$8:$N$307,MATCH(MIN(H62,$B$18),'Example Daily log'!$Q$8:$Q$307,0)))</f>
        <v>-0.010000135535131</v>
      </c>
    </row>
    <row r="63" customFormat="false" ht="15" hidden="false" customHeight="false" outlineLevel="0" collapsed="false">
      <c r="H63" s="40" t="n">
        <f aca="false">MAX(0,$B$18-60)+22</f>
        <v>26</v>
      </c>
      <c r="I63" s="41" t="n">
        <f aca="false">IF(OR($B$18=0,H63&gt;$B$18),"",INDEX('Example Daily log'!$A$8:$A$307,MATCH(H63,'Example Daily log'!$Q$8:$Q$307,0)))</f>
        <v>46273</v>
      </c>
      <c r="J63" s="42" t="n">
        <f aca="false">IF($B$18=0,N('Example Rules'!$B$5),INDEX('Example Daily log'!$G$8:$G$307,MATCH(MIN(H63,$B$18),'Example Daily log'!$Q$8:$Q$307,0)))</f>
        <v>32524.94</v>
      </c>
      <c r="K63" s="43" t="n">
        <f aca="false">IF($B$18=0,0,-INDEX('Example Daily log'!$N$8:$N$307,MATCH(MIN(H63,$B$18),'Example Daily log'!$Q$8:$Q$307,0)))</f>
        <v>-0.0416799991985749</v>
      </c>
    </row>
    <row r="64" customFormat="false" ht="15" hidden="false" customHeight="false" outlineLevel="0" collapsed="false">
      <c r="H64" s="40" t="n">
        <f aca="false">MAX(0,$B$18-60)+23</f>
        <v>27</v>
      </c>
      <c r="I64" s="41" t="n">
        <f aca="false">IF(OR($B$18=0,H64&gt;$B$18),"",INDEX('Example Daily log'!$A$8:$A$307,MATCH(H64,'Example Daily log'!$Q$8:$Q$307,0)))</f>
        <v>46274</v>
      </c>
      <c r="J64" s="42" t="n">
        <f aca="false">IF($B$18=0,N('Example Rules'!$B$5),INDEX('Example Daily log'!$G$8:$G$307,MATCH(MIN(H64,$B$18),'Example Daily log'!$Q$8:$Q$307,0)))</f>
        <v>32687.56</v>
      </c>
      <c r="K64" s="43" t="n">
        <f aca="false">IF($B$18=0,0,-INDEX('Example Daily log'!$N$8:$N$307,MATCH(MIN(H64,$B$18),'Example Daily log'!$Q$8:$Q$307,0)))</f>
        <v>-0.0368885376761148</v>
      </c>
    </row>
    <row r="65" customFormat="false" ht="15" hidden="false" customHeight="false" outlineLevel="0" collapsed="false">
      <c r="H65" s="40" t="n">
        <f aca="false">MAX(0,$B$18-60)+24</f>
        <v>28</v>
      </c>
      <c r="I65" s="41" t="n">
        <f aca="false">IF(OR($B$18=0,H65&gt;$B$18),"",INDEX('Example Daily log'!$A$8:$A$307,MATCH(H65,'Example Daily log'!$Q$8:$Q$307,0)))</f>
        <v>46275</v>
      </c>
      <c r="J65" s="42" t="n">
        <f aca="false">IF($B$18=0,N('Example Rules'!$B$5),INDEX('Example Daily log'!$G$8:$G$307,MATCH(MIN(H65,$B$18),'Example Daily log'!$Q$8:$Q$307,0)))</f>
        <v>32360.68</v>
      </c>
      <c r="K65" s="43" t="n">
        <f aca="false">IF($B$18=0,0,-INDEX('Example Daily log'!$N$8:$N$307,MATCH(MIN(H65,$B$18),'Example Daily log'!$Q$8:$Q$307,0)))</f>
        <v>-0.0465197819416529</v>
      </c>
    </row>
    <row r="66" customFormat="false" ht="15" hidden="false" customHeight="false" outlineLevel="0" collapsed="false">
      <c r="H66" s="40" t="n">
        <f aca="false">MAX(0,$B$18-60)+25</f>
        <v>29</v>
      </c>
      <c r="I66" s="41" t="n">
        <f aca="false">IF(OR($B$18=0,H66&gt;$B$18),"",INDEX('Example Daily log'!$A$8:$A$307,MATCH(H66,'Example Daily log'!$Q$8:$Q$307,0)))</f>
        <v>46276</v>
      </c>
      <c r="J66" s="42" t="n">
        <f aca="false">IF($B$18=0,N('Example Rules'!$B$5),INDEX('Example Daily log'!$G$8:$G$307,MATCH(MIN(H66,$B$18),'Example Daily log'!$Q$8:$Q$307,0)))</f>
        <v>31907.63</v>
      </c>
      <c r="K66" s="43" t="n">
        <f aca="false">IF($B$18=0,0,-INDEX('Example Daily log'!$N$8:$N$307,MATCH(MIN(H66,$B$18),'Example Daily log'!$Q$8:$Q$307,0)))</f>
        <v>-0.059868519137266</v>
      </c>
    </row>
    <row r="67" customFormat="false" ht="15" hidden="false" customHeight="false" outlineLevel="0" collapsed="false">
      <c r="H67" s="40" t="n">
        <f aca="false">MAX(0,$B$18-60)+26</f>
        <v>30</v>
      </c>
      <c r="I67" s="41" t="n">
        <f aca="false">IF(OR($B$18=0,H67&gt;$B$18),"",INDEX('Example Daily log'!$A$8:$A$307,MATCH(H67,'Example Daily log'!$Q$8:$Q$307,0)))</f>
        <v>46279</v>
      </c>
      <c r="J67" s="42" t="n">
        <f aca="false">IF($B$18=0,N('Example Rules'!$B$5),INDEX('Example Daily log'!$G$8:$G$307,MATCH(MIN(H67,$B$18),'Example Daily log'!$Q$8:$Q$307,0)))</f>
        <v>30918.49</v>
      </c>
      <c r="K67" s="43" t="n">
        <f aca="false">IF($B$18=0,0,-INDEX('Example Daily log'!$N$8:$N$307,MATCH(MIN(H67,$B$18),'Example Daily log'!$Q$8:$Q$307,0)))</f>
        <v>-0.0890126972846421</v>
      </c>
    </row>
    <row r="68" customFormat="false" ht="15" hidden="false" customHeight="false" outlineLevel="0" collapsed="false">
      <c r="H68" s="40" t="n">
        <f aca="false">MAX(0,$B$18-60)+27</f>
        <v>31</v>
      </c>
      <c r="I68" s="41" t="n">
        <f aca="false">IF(OR($B$18=0,H68&gt;$B$18),"",INDEX('Example Daily log'!$A$8:$A$307,MATCH(H68,'Example Daily log'!$Q$8:$Q$307,0)))</f>
        <v>46280</v>
      </c>
      <c r="J68" s="42" t="n">
        <f aca="false">IF($B$18=0,N('Example Rules'!$B$5),INDEX('Example Daily log'!$G$8:$G$307,MATCH(MIN(H68,$B$18),'Example Daily log'!$Q$8:$Q$307,0)))</f>
        <v>30671.14</v>
      </c>
      <c r="K68" s="43" t="n">
        <f aca="false">IF($B$18=0,0,-INDEX('Example Daily log'!$N$8:$N$307,MATCH(MIN(H68,$B$18),'Example Daily log'!$Q$8:$Q$307,0)))</f>
        <v>-0.0963006569918155</v>
      </c>
    </row>
    <row r="69" customFormat="false" ht="15" hidden="false" customHeight="false" outlineLevel="0" collapsed="false">
      <c r="H69" s="40" t="n">
        <f aca="false">MAX(0,$B$18-60)+28</f>
        <v>32</v>
      </c>
      <c r="I69" s="41" t="n">
        <f aca="false">IF(OR($B$18=0,H69&gt;$B$18),"",INDEX('Example Daily log'!$A$8:$A$307,MATCH(H69,'Example Daily log'!$Q$8:$Q$307,0)))</f>
        <v>46281</v>
      </c>
      <c r="J69" s="42" t="n">
        <f aca="false">IF($B$18=0,N('Example Rules'!$B$5),INDEX('Example Daily log'!$G$8:$G$307,MATCH(MIN(H69,$B$18),'Example Daily log'!$Q$8:$Q$307,0)))</f>
        <v>30364.43</v>
      </c>
      <c r="K69" s="43" t="n">
        <f aca="false">IF($B$18=0,0,-INDEX('Example Daily log'!$N$8:$N$307,MATCH(MIN(H69,$B$18),'Example Daily log'!$Q$8:$Q$307,0)))</f>
        <v>-0.105337609172075</v>
      </c>
    </row>
    <row r="70" customFormat="false" ht="15" hidden="false" customHeight="false" outlineLevel="0" collapsed="false">
      <c r="H70" s="40" t="n">
        <f aca="false">MAX(0,$B$18-60)+29</f>
        <v>33</v>
      </c>
      <c r="I70" s="41" t="n">
        <f aca="false">IF(OR($B$18=0,H70&gt;$B$18),"",INDEX('Example Daily log'!$A$8:$A$307,MATCH(H70,'Example Daily log'!$Q$8:$Q$307,0)))</f>
        <v>46282</v>
      </c>
      <c r="J70" s="42" t="n">
        <f aca="false">IF($B$18=0,N('Example Rules'!$B$5),INDEX('Example Daily log'!$G$8:$G$307,MATCH(MIN(H70,$B$18),'Example Daily log'!$Q$8:$Q$307,0)))</f>
        <v>30455.52</v>
      </c>
      <c r="K70" s="43" t="n">
        <f aca="false">IF($B$18=0,0,-INDEX('Example Daily log'!$N$8:$N$307,MATCH(MIN(H70,$B$18),'Example Daily log'!$Q$8:$Q$307,0)))</f>
        <v>-0.102653718936674</v>
      </c>
    </row>
    <row r="71" customFormat="false" ht="15" hidden="false" customHeight="false" outlineLevel="0" collapsed="false">
      <c r="H71" s="40" t="n">
        <f aca="false">MAX(0,$B$18-60)+30</f>
        <v>34</v>
      </c>
      <c r="I71" s="41" t="n">
        <f aca="false">IF(OR($B$18=0,H71&gt;$B$18),"",INDEX('Example Daily log'!$A$8:$A$307,MATCH(H71,'Example Daily log'!$Q$8:$Q$307,0)))</f>
        <v>46283</v>
      </c>
      <c r="J71" s="42" t="n">
        <f aca="false">IF($B$18=0,N('Example Rules'!$B$5),INDEX('Example Daily log'!$G$8:$G$307,MATCH(MIN(H71,$B$18),'Example Daily log'!$Q$8:$Q$307,0)))</f>
        <v>30272.79</v>
      </c>
      <c r="K71" s="43" t="n">
        <f aca="false">IF($B$18=0,0,-INDEX('Example Daily log'!$N$8:$N$307,MATCH(MIN(H71,$B$18),'Example Daily log'!$Q$8:$Q$307,0)))</f>
        <v>-0.108037704694878</v>
      </c>
    </row>
    <row r="72" customFormat="false" ht="15" hidden="false" customHeight="false" outlineLevel="0" collapsed="false">
      <c r="H72" s="40" t="n">
        <f aca="false">MAX(0,$B$18-60)+31</f>
        <v>35</v>
      </c>
      <c r="I72" s="41" t="n">
        <f aca="false">IF(OR($B$18=0,H72&gt;$B$18),"",INDEX('Example Daily log'!$A$8:$A$307,MATCH(H72,'Example Daily log'!$Q$8:$Q$307,0)))</f>
        <v>46286</v>
      </c>
      <c r="J72" s="42" t="n">
        <f aca="false">IF($B$18=0,N('Example Rules'!$B$5),INDEX('Example Daily log'!$G$8:$G$307,MATCH(MIN(H72,$B$18),'Example Daily log'!$Q$8:$Q$307,0)))</f>
        <v>30333.34</v>
      </c>
      <c r="K72" s="43" t="n">
        <f aca="false">IF($B$18=0,0,-INDEX('Example Daily log'!$N$8:$N$307,MATCH(MIN(H72,$B$18),'Example Daily log'!$Q$8:$Q$307,0)))</f>
        <v>-0.106253649872685</v>
      </c>
    </row>
    <row r="73" customFormat="false" ht="15" hidden="false" customHeight="false" outlineLevel="0" collapsed="false">
      <c r="H73" s="40" t="n">
        <f aca="false">MAX(0,$B$18-60)+32</f>
        <v>36</v>
      </c>
      <c r="I73" s="41" t="n">
        <f aca="false">IF(OR($B$18=0,H73&gt;$B$18),"",INDEX('Example Daily log'!$A$8:$A$307,MATCH(H73,'Example Daily log'!$Q$8:$Q$307,0)))</f>
        <v>46287</v>
      </c>
      <c r="J73" s="42" t="n">
        <f aca="false">IF($B$18=0,N('Example Rules'!$B$5),INDEX('Example Daily log'!$G$8:$G$307,MATCH(MIN(H73,$B$18),'Example Daily log'!$Q$8:$Q$307,0)))</f>
        <v>30257.51</v>
      </c>
      <c r="K73" s="43" t="n">
        <f aca="false">IF($B$18=0,0,-INDEX('Example Daily log'!$N$8:$N$307,MATCH(MIN(H73,$B$18),'Example Daily log'!$Q$8:$Q$307,0)))</f>
        <v>-0.108487917043071</v>
      </c>
    </row>
    <row r="74" customFormat="false" ht="15" hidden="false" customHeight="false" outlineLevel="0" collapsed="false">
      <c r="H74" s="40" t="n">
        <f aca="false">MAX(0,$B$18-60)+33</f>
        <v>37</v>
      </c>
      <c r="I74" s="41" t="n">
        <f aca="false">IF(OR($B$18=0,H74&gt;$B$18),"",INDEX('Example Daily log'!$A$8:$A$307,MATCH(H74,'Example Daily log'!$Q$8:$Q$307,0)))</f>
        <v>46288</v>
      </c>
      <c r="J74" s="42" t="n">
        <f aca="false">IF($B$18=0,N('Example Rules'!$B$5),INDEX('Example Daily log'!$G$8:$G$307,MATCH(MIN(H74,$B$18),'Example Daily log'!$Q$8:$Q$307,0)))</f>
        <v>30423.93</v>
      </c>
      <c r="K74" s="43" t="n">
        <f aca="false">IF($B$18=0,0,-INDEX('Example Daily log'!$N$8:$N$307,MATCH(MIN(H74,$B$18),'Example Daily log'!$Q$8:$Q$307,0)))</f>
        <v>-0.103584491716741</v>
      </c>
    </row>
    <row r="75" customFormat="false" ht="15" hidden="false" customHeight="false" outlineLevel="0" collapsed="false">
      <c r="H75" s="40" t="n">
        <f aca="false">MAX(0,$B$18-60)+34</f>
        <v>38</v>
      </c>
      <c r="I75" s="41" t="n">
        <f aca="false">IF(OR($B$18=0,H75&gt;$B$18),"",INDEX('Example Daily log'!$A$8:$A$307,MATCH(H75,'Example Daily log'!$Q$8:$Q$307,0)))</f>
        <v>46289</v>
      </c>
      <c r="J75" s="42" t="n">
        <f aca="false">IF($B$18=0,N('Example Rules'!$B$5),INDEX('Example Daily log'!$G$8:$G$307,MATCH(MIN(H75,$B$18),'Example Daily log'!$Q$8:$Q$307,0)))</f>
        <v>30423.93</v>
      </c>
      <c r="K75" s="43" t="n">
        <f aca="false">IF($B$18=0,0,-INDEX('Example Daily log'!$N$8:$N$307,MATCH(MIN(H75,$B$18),'Example Daily log'!$Q$8:$Q$307,0)))</f>
        <v>-0.103584491716741</v>
      </c>
    </row>
    <row r="76" customFormat="false" ht="15" hidden="false" customHeight="false" outlineLevel="0" collapsed="false">
      <c r="H76" s="40" t="n">
        <f aca="false">MAX(0,$B$18-60)+35</f>
        <v>39</v>
      </c>
      <c r="I76" s="41" t="n">
        <f aca="false">IF(OR($B$18=0,H76&gt;$B$18),"",INDEX('Example Daily log'!$A$8:$A$307,MATCH(H76,'Example Daily log'!$Q$8:$Q$307,0)))</f>
        <v>46290</v>
      </c>
      <c r="J76" s="42" t="n">
        <f aca="false">IF($B$18=0,N('Example Rules'!$B$5),INDEX('Example Daily log'!$G$8:$G$307,MATCH(MIN(H76,$B$18),'Example Daily log'!$Q$8:$Q$307,0)))</f>
        <v>30652.11</v>
      </c>
      <c r="K76" s="43" t="n">
        <f aca="false">IF($B$18=0,0,-INDEX('Example Daily log'!$N$8:$N$307,MATCH(MIN(H76,$B$18),'Example Daily log'!$Q$8:$Q$307,0)))</f>
        <v>-0.0968613599359333</v>
      </c>
    </row>
    <row r="77" customFormat="false" ht="15" hidden="false" customHeight="false" outlineLevel="0" collapsed="false">
      <c r="H77" s="40" t="n">
        <f aca="false">MAX(0,$B$18-60)+36</f>
        <v>40</v>
      </c>
      <c r="I77" s="41" t="n">
        <f aca="false">IF(OR($B$18=0,H77&gt;$B$18),"",INDEX('Example Daily log'!$A$8:$A$307,MATCH(H77,'Example Daily log'!$Q$8:$Q$307,0)))</f>
        <v>46293</v>
      </c>
      <c r="J77" s="42" t="n">
        <f aca="false">IF($B$18=0,N('Example Rules'!$B$5),INDEX('Example Daily log'!$G$8:$G$307,MATCH(MIN(H77,$B$18),'Example Daily log'!$Q$8:$Q$307,0)))</f>
        <v>30836.02</v>
      </c>
      <c r="K77" s="43" t="n">
        <f aca="false">IF($B$18=0,0,-INDEX('Example Daily log'!$N$8:$N$307,MATCH(MIN(H77,$B$18),'Example Daily log'!$Q$8:$Q$307,0)))</f>
        <v>-0.0914426064702115</v>
      </c>
    </row>
    <row r="78" customFormat="false" ht="15" hidden="false" customHeight="false" outlineLevel="0" collapsed="false">
      <c r="H78" s="40" t="n">
        <f aca="false">MAX(0,$B$18-60)+37</f>
        <v>41</v>
      </c>
      <c r="I78" s="41" t="n">
        <f aca="false">IF(OR($B$18=0,H78&gt;$B$18),"",INDEX('Example Daily log'!$A$8:$A$307,MATCH(H78,'Example Daily log'!$Q$8:$Q$307,0)))</f>
        <v>46294</v>
      </c>
      <c r="J78" s="42" t="n">
        <f aca="false">IF($B$18=0,N('Example Rules'!$B$5),INDEX('Example Daily log'!$G$8:$G$307,MATCH(MIN(H78,$B$18),'Example Daily log'!$Q$8:$Q$307,0)))</f>
        <v>31021.04</v>
      </c>
      <c r="K78" s="43" t="n">
        <f aca="false">IF($B$18=0,0,-INDEX('Example Daily log'!$N$8:$N$307,MATCH(MIN(H78,$B$18),'Example Daily log'!$Q$8:$Q$307,0)))</f>
        <v>-0.0859911477880962</v>
      </c>
    </row>
    <row r="79" customFormat="false" ht="15" hidden="false" customHeight="false" outlineLevel="0" collapsed="false">
      <c r="H79" s="40" t="n">
        <f aca="false">MAX(0,$B$18-60)+38</f>
        <v>42</v>
      </c>
      <c r="I79" s="41" t="n">
        <f aca="false">IF(OR($B$18=0,H79&gt;$B$18),"",INDEX('Example Daily log'!$A$8:$A$307,MATCH(H79,'Example Daily log'!$Q$8:$Q$307,0)))</f>
        <v>46295</v>
      </c>
      <c r="J79" s="42" t="n">
        <f aca="false">IF($B$18=0,N('Example Rules'!$B$5),INDEX('Example Daily log'!$G$8:$G$307,MATCH(MIN(H79,$B$18),'Example Daily log'!$Q$8:$Q$307,0)))</f>
        <v>31207.17</v>
      </c>
      <c r="K79" s="43" t="n">
        <f aca="false">IF($B$18=0,0,-INDEX('Example Daily log'!$N$8:$N$307,MATCH(MIN(H79,$B$18),'Example Daily log'!$Q$8:$Q$307,0)))</f>
        <v>-0.0805069838895872</v>
      </c>
    </row>
    <row r="80" customFormat="false" ht="15" hidden="false" customHeight="false" outlineLevel="0" collapsed="false">
      <c r="H80" s="40" t="n">
        <f aca="false">MAX(0,$B$18-60)+39</f>
        <v>43</v>
      </c>
      <c r="I80" s="41" t="n">
        <f aca="false">IF(OR($B$18=0,H80&gt;$B$18),"",INDEX('Example Daily log'!$A$8:$A$307,MATCH(H80,'Example Daily log'!$Q$8:$Q$307,0)))</f>
        <v>46296</v>
      </c>
      <c r="J80" s="42" t="n">
        <f aca="false">IF($B$18=0,N('Example Rules'!$B$5),INDEX('Example Daily log'!$G$8:$G$307,MATCH(MIN(H80,$B$18),'Example Daily log'!$Q$8:$Q$307,0)))</f>
        <v>29395.1</v>
      </c>
      <c r="K80" s="43" t="n">
        <f aca="false">IF($B$18=0,0,-INDEX('Example Daily log'!$N$8:$N$307,MATCH(MIN(H80,$B$18),'Example Daily log'!$Q$8:$Q$307,0)))</f>
        <v>-0.0938496661789903</v>
      </c>
    </row>
    <row r="81" customFormat="false" ht="15" hidden="false" customHeight="false" outlineLevel="0" collapsed="false">
      <c r="H81" s="40" t="n">
        <f aca="false">MAX(0,$B$18-60)+40</f>
        <v>44</v>
      </c>
      <c r="I81" s="41" t="n">
        <f aca="false">IF(OR($B$18=0,H81&gt;$B$18),"",INDEX('Example Daily log'!$A$8:$A$307,MATCH(H81,'Example Daily log'!$Q$8:$Q$307,0)))</f>
        <v>46297</v>
      </c>
      <c r="J81" s="42" t="n">
        <f aca="false">IF($B$18=0,N('Example Rules'!$B$5),INDEX('Example Daily log'!$G$8:$G$307,MATCH(MIN(H81,$B$18),'Example Daily log'!$Q$8:$Q$307,0)))</f>
        <v>29747.84</v>
      </c>
      <c r="K81" s="43" t="n">
        <f aca="false">IF($B$18=0,0,-INDEX('Example Daily log'!$N$8:$N$307,MATCH(MIN(H81,$B$18),'Example Daily log'!$Q$8:$Q$307,0)))</f>
        <v>-0.0829758991650313</v>
      </c>
    </row>
    <row r="82" customFormat="false" ht="15" hidden="false" customHeight="false" outlineLevel="0" collapsed="false">
      <c r="H82" s="40" t="n">
        <f aca="false">MAX(0,$B$18-60)+41</f>
        <v>45</v>
      </c>
      <c r="I82" s="41" t="n">
        <f aca="false">IF(OR($B$18=0,H82&gt;$B$18),"",INDEX('Example Daily log'!$A$8:$A$307,MATCH(H82,'Example Daily log'!$Q$8:$Q$307,0)))</f>
        <v>46300</v>
      </c>
      <c r="J82" s="42" t="n">
        <f aca="false">IF($B$18=0,N('Example Rules'!$B$5),INDEX('Example Daily log'!$G$8:$G$307,MATCH(MIN(H82,$B$18),'Example Daily log'!$Q$8:$Q$307,0)))</f>
        <v>29450.36</v>
      </c>
      <c r="K82" s="43" t="n">
        <f aca="false">IF($B$18=0,0,-INDEX('Example Daily log'!$N$8:$N$307,MATCH(MIN(H82,$B$18),'Example Daily log'!$Q$8:$Q$307,0)))</f>
        <v>-0.0921461894959054</v>
      </c>
    </row>
    <row r="83" customFormat="false" ht="15" hidden="false" customHeight="false" outlineLevel="0" collapsed="false">
      <c r="H83" s="40" t="n">
        <f aca="false">MAX(0,$B$18-60)+42</f>
        <v>46</v>
      </c>
      <c r="I83" s="41" t="n">
        <f aca="false">IF(OR($B$18=0,H83&gt;$B$18),"",INDEX('Example Daily log'!$A$8:$A$307,MATCH(H83,'Example Daily log'!$Q$8:$Q$307,0)))</f>
        <v>46301</v>
      </c>
      <c r="J83" s="42" t="n">
        <f aca="false">IF($B$18=0,N('Example Rules'!$B$5),INDEX('Example Daily log'!$G$8:$G$307,MATCH(MIN(H83,$B$18),'Example Daily log'!$Q$8:$Q$307,0)))</f>
        <v>29155.86</v>
      </c>
      <c r="K83" s="43" t="n">
        <f aca="false">IF($B$18=0,0,-INDEX('Example Daily log'!$N$8:$N$307,MATCH(MIN(H83,$B$18),'Example Daily log'!$Q$8:$Q$307,0)))</f>
        <v>-0.101224616625267</v>
      </c>
    </row>
    <row r="84" customFormat="false" ht="15" hidden="false" customHeight="false" outlineLevel="0" collapsed="false">
      <c r="H84" s="40" t="n">
        <f aca="false">MAX(0,$B$18-60)+43</f>
        <v>47</v>
      </c>
      <c r="I84" s="41" t="n">
        <f aca="false">IF(OR($B$18=0,H84&gt;$B$18),"",INDEX('Example Daily log'!$A$8:$A$307,MATCH(H84,'Example Daily log'!$Q$8:$Q$307,0)))</f>
        <v>46302</v>
      </c>
      <c r="J84" s="42" t="n">
        <f aca="false">IF($B$18=0,N('Example Rules'!$B$5),INDEX('Example Daily log'!$G$8:$G$307,MATCH(MIN(H84,$B$18),'Example Daily log'!$Q$8:$Q$307,0)))</f>
        <v>29447.42</v>
      </c>
      <c r="K84" s="43" t="n">
        <f aca="false">IF($B$18=0,0,-INDEX('Example Daily log'!$N$8:$N$307,MATCH(MIN(H84,$B$18),'Example Daily log'!$Q$8:$Q$307,0)))</f>
        <v>-0.0922368196343104</v>
      </c>
    </row>
    <row r="85" customFormat="false" ht="15" hidden="false" customHeight="false" outlineLevel="0" collapsed="false">
      <c r="H85" s="40" t="n">
        <f aca="false">MAX(0,$B$18-60)+44</f>
        <v>48</v>
      </c>
      <c r="I85" s="41" t="n">
        <f aca="false">IF(OR($B$18=0,H85&gt;$B$18),"",INDEX('Example Daily log'!$A$8:$A$307,MATCH(H85,'Example Daily log'!$Q$8:$Q$307,0)))</f>
        <v>46303</v>
      </c>
      <c r="J85" s="42" t="n">
        <f aca="false">IF($B$18=0,N('Example Rules'!$B$5),INDEX('Example Daily log'!$G$8:$G$307,MATCH(MIN(H85,$B$18),'Example Daily log'!$Q$8:$Q$307,0)))</f>
        <v>29152.95</v>
      </c>
      <c r="K85" s="43" t="n">
        <f aca="false">IF($B$18=0,0,-INDEX('Example Daily log'!$N$8:$N$307,MATCH(MIN(H85,$B$18),'Example Daily log'!$Q$8:$Q$307,0)))</f>
        <v>-0.101314321966341</v>
      </c>
    </row>
    <row r="86" customFormat="false" ht="15" hidden="false" customHeight="false" outlineLevel="0" collapsed="false">
      <c r="H86" s="40" t="n">
        <f aca="false">MAX(0,$B$18-60)+45</f>
        <v>49</v>
      </c>
      <c r="I86" s="41" t="n">
        <f aca="false">IF(OR($B$18=0,H86&gt;$B$18),"",INDEX('Example Daily log'!$A$8:$A$307,MATCH(H86,'Example Daily log'!$Q$8:$Q$307,0)))</f>
        <v>46304</v>
      </c>
      <c r="J86" s="42" t="n">
        <f aca="false">IF($B$18=0,N('Example Rules'!$B$5),INDEX('Example Daily log'!$G$8:$G$307,MATCH(MIN(H86,$B$18),'Example Daily log'!$Q$8:$Q$307,0)))</f>
        <v>29444.48</v>
      </c>
      <c r="K86" s="43" t="n">
        <f aca="false">IF($B$18=0,0,-INDEX('Example Daily log'!$N$8:$N$307,MATCH(MIN(H86,$B$18),'Example Daily log'!$Q$8:$Q$307,0)))</f>
        <v>-0.0923274497727157</v>
      </c>
    </row>
    <row r="87" customFormat="false" ht="15" hidden="false" customHeight="false" outlineLevel="0" collapsed="false">
      <c r="H87" s="40" t="n">
        <f aca="false">MAX(0,$B$18-60)+46</f>
        <v>50</v>
      </c>
      <c r="I87" s="41" t="n">
        <f aca="false">IF(OR($B$18=0,H87&gt;$B$18),"",INDEX('Example Daily log'!$A$8:$A$307,MATCH(H87,'Example Daily log'!$Q$8:$Q$307,0)))</f>
        <v>46307</v>
      </c>
      <c r="J87" s="42" t="n">
        <f aca="false">IF($B$18=0,N('Example Rules'!$B$5),INDEX('Example Daily log'!$G$8:$G$307,MATCH(MIN(H87,$B$18),'Example Daily log'!$Q$8:$Q$307,0)))</f>
        <v>30033.37</v>
      </c>
      <c r="K87" s="43" t="n">
        <f aca="false">IF($B$18=0,0,-INDEX('Example Daily log'!$N$8:$N$307,MATCH(MIN(H87,$B$18),'Example Daily log'!$Q$8:$Q$307,0)))</f>
        <v>-0.0741739864375389</v>
      </c>
    </row>
    <row r="88" customFormat="false" ht="15" hidden="false" customHeight="false" outlineLevel="0" collapsed="false">
      <c r="H88" s="40" t="n">
        <f aca="false">MAX(0,$B$18-60)+47</f>
        <v>51</v>
      </c>
      <c r="I88" s="41" t="n">
        <f aca="false">IF(OR($B$18=0,H88&gt;$B$18),"",INDEX('Example Daily log'!$A$8:$A$307,MATCH(H88,'Example Daily log'!$Q$8:$Q$307,0)))</f>
        <v>46308</v>
      </c>
      <c r="J88" s="42" t="n">
        <f aca="false">IF($B$18=0,N('Example Rules'!$B$5),INDEX('Example Daily log'!$G$8:$G$307,MATCH(MIN(H88,$B$18),'Example Daily log'!$Q$8:$Q$307,0)))</f>
        <v>30123.47</v>
      </c>
      <c r="K88" s="43" t="n">
        <f aca="false">IF($B$18=0,0,-INDEX('Example Daily log'!$N$8:$N$307,MATCH(MIN(H88,$B$18),'Example Daily log'!$Q$8:$Q$307,0)))</f>
        <v>-0.0713965117877752</v>
      </c>
    </row>
    <row r="89" customFormat="false" ht="15" hidden="false" customHeight="false" outlineLevel="0" collapsed="false">
      <c r="H89" s="40" t="n">
        <f aca="false">MAX(0,$B$18-60)+48</f>
        <v>52</v>
      </c>
      <c r="I89" s="41" t="n">
        <f aca="false">IF(OR($B$18=0,H89&gt;$B$18),"",INDEX('Example Daily log'!$A$8:$A$307,MATCH(H89,'Example Daily log'!$Q$8:$Q$307,0)))</f>
        <v>46309</v>
      </c>
      <c r="J89" s="42" t="n">
        <f aca="false">IF($B$18=0,N('Example Rules'!$B$5),INDEX('Example Daily log'!$G$8:$G$307,MATCH(MIN(H89,$B$18),'Example Daily log'!$Q$8:$Q$307,0)))</f>
        <v>30725.94</v>
      </c>
      <c r="K89" s="43" t="n">
        <f aca="false">IF($B$18=0,0,-INDEX('Example Daily log'!$N$8:$N$307,MATCH(MIN(H89,$B$18),'Example Daily log'!$Q$8:$Q$307,0)))</f>
        <v>-0.052824423527584</v>
      </c>
    </row>
    <row r="90" customFormat="false" ht="15" hidden="false" customHeight="false" outlineLevel="0" collapsed="false">
      <c r="H90" s="40" t="n">
        <f aca="false">MAX(0,$B$18-60)+49</f>
        <v>53</v>
      </c>
      <c r="I90" s="41" t="n">
        <f aca="false">IF(OR($B$18=0,H90&gt;$B$18),"",INDEX('Example Daily log'!$A$8:$A$307,MATCH(H90,'Example Daily log'!$Q$8:$Q$307,0)))</f>
        <v>46310</v>
      </c>
      <c r="J90" s="42" t="n">
        <f aca="false">IF($B$18=0,N('Example Rules'!$B$5),INDEX('Example Daily log'!$G$8:$G$307,MATCH(MIN(H90,$B$18),'Example Daily log'!$Q$8:$Q$307,0)))</f>
        <v>30541.58</v>
      </c>
      <c r="K90" s="43" t="n">
        <f aca="false">IF($B$18=0,0,-INDEX('Example Daily log'!$N$8:$N$307,MATCH(MIN(H90,$B$18),'Example Daily log'!$Q$8:$Q$307,0)))</f>
        <v>-0.0585076113902973</v>
      </c>
    </row>
    <row r="91" customFormat="false" ht="15" hidden="false" customHeight="false" outlineLevel="0" collapsed="false">
      <c r="H91" s="40" t="n">
        <f aca="false">MAX(0,$B$18-60)+50</f>
        <v>54</v>
      </c>
      <c r="I91" s="41" t="n">
        <f aca="false">IF(OR($B$18=0,H91&gt;$B$18),"",INDEX('Example Daily log'!$A$8:$A$307,MATCH(H91,'Example Daily log'!$Q$8:$Q$307,0)))</f>
        <v>46311</v>
      </c>
      <c r="J91" s="42" t="n">
        <f aca="false">IF($B$18=0,N('Example Rules'!$B$5),INDEX('Example Daily log'!$G$8:$G$307,MATCH(MIN(H91,$B$18),'Example Daily log'!$Q$8:$Q$307,0)))</f>
        <v>30236.16</v>
      </c>
      <c r="K91" s="43" t="n">
        <f aca="false">IF($B$18=0,0,-INDEX('Example Daily log'!$N$8:$N$307,MATCH(MIN(H91,$B$18),'Example Daily log'!$Q$8:$Q$307,0)))</f>
        <v>-0.0679226647480206</v>
      </c>
    </row>
    <row r="92" customFormat="false" ht="15" hidden="false" customHeight="false" outlineLevel="0" collapsed="false">
      <c r="H92" s="40" t="n">
        <f aca="false">MAX(0,$B$18-60)+51</f>
        <v>55</v>
      </c>
      <c r="I92" s="41" t="n">
        <f aca="false">IF(OR($B$18=0,H92&gt;$B$18),"",INDEX('Example Daily log'!$A$8:$A$307,MATCH(H92,'Example Daily log'!$Q$8:$Q$307,0)))</f>
        <v>46314</v>
      </c>
      <c r="J92" s="42" t="n">
        <f aca="false">IF($B$18=0,N('Example Rules'!$B$5),INDEX('Example Daily log'!$G$8:$G$307,MATCH(MIN(H92,$B$18),'Example Daily log'!$Q$8:$Q$307,0)))</f>
        <v>30236.16</v>
      </c>
      <c r="K92" s="43" t="n">
        <f aca="false">IF($B$18=0,0,-INDEX('Example Daily log'!$N$8:$N$307,MATCH(MIN(H92,$B$18),'Example Daily log'!$Q$8:$Q$307,0)))</f>
        <v>-0.0679226647480206</v>
      </c>
    </row>
    <row r="93" customFormat="false" ht="15" hidden="false" customHeight="false" outlineLevel="0" collapsed="false">
      <c r="H93" s="40" t="n">
        <f aca="false">MAX(0,$B$18-60)+52</f>
        <v>56</v>
      </c>
      <c r="I93" s="41" t="n">
        <f aca="false">IF(OR($B$18=0,H93&gt;$B$18),"",INDEX('Example Daily log'!$A$8:$A$307,MATCH(H93,'Example Daily log'!$Q$8:$Q$307,0)))</f>
        <v>46315</v>
      </c>
      <c r="J93" s="42" t="n">
        <f aca="false">IF($B$18=0,N('Example Rules'!$B$5),INDEX('Example Daily log'!$G$8:$G$307,MATCH(MIN(H93,$B$18),'Example Daily log'!$Q$8:$Q$307,0)))</f>
        <v>30236.16</v>
      </c>
      <c r="K93" s="43" t="n">
        <f aca="false">IF($B$18=0,0,-INDEX('Example Daily log'!$N$8:$N$307,MATCH(MIN(H93,$B$18),'Example Daily log'!$Q$8:$Q$307,0)))</f>
        <v>-0.0679226647480206</v>
      </c>
    </row>
    <row r="94" customFormat="false" ht="15" hidden="false" customHeight="false" outlineLevel="0" collapsed="false">
      <c r="H94" s="40" t="n">
        <f aca="false">MAX(0,$B$18-60)+53</f>
        <v>57</v>
      </c>
      <c r="I94" s="41" t="n">
        <f aca="false">IF(OR($B$18=0,H94&gt;$B$18),"",INDEX('Example Daily log'!$A$8:$A$307,MATCH(H94,'Example Daily log'!$Q$8:$Q$307,0)))</f>
        <v>46316</v>
      </c>
      <c r="J94" s="42" t="n">
        <f aca="false">IF($B$18=0,N('Example Rules'!$B$5),INDEX('Example Daily log'!$G$8:$G$307,MATCH(MIN(H94,$B$18),'Example Daily log'!$Q$8:$Q$307,0)))</f>
        <v>29933.8</v>
      </c>
      <c r="K94" s="43" t="n">
        <f aca="false">IF($B$18=0,0,-INDEX('Example Daily log'!$N$8:$N$307,MATCH(MIN(H94,$B$18),'Example Daily log'!$Q$8:$Q$307,0)))</f>
        <v>-0.0772433887780161</v>
      </c>
    </row>
    <row r="95" customFormat="false" ht="15" hidden="false" customHeight="false" outlineLevel="0" collapsed="false">
      <c r="H95" s="40" t="n">
        <f aca="false">MAX(0,$B$18-60)+54</f>
        <v>58</v>
      </c>
      <c r="I95" s="41" t="n">
        <f aca="false">IF(OR($B$18=0,H95&gt;$B$18),"",INDEX('Example Daily log'!$A$8:$A$307,MATCH(H95,'Example Daily log'!$Q$8:$Q$307,0)))</f>
        <v>46317</v>
      </c>
      <c r="J95" s="42" t="n">
        <f aca="false">IF($B$18=0,N('Example Rules'!$B$5),INDEX('Example Daily log'!$G$8:$G$307,MATCH(MIN(H95,$B$18),'Example Daily log'!$Q$8:$Q$307,0)))</f>
        <v>30023.6</v>
      </c>
      <c r="K95" s="43" t="n">
        <f aca="false">IF($B$18=0,0,-INDEX('Example Daily log'!$N$8:$N$307,MATCH(MIN(H95,$B$18),'Example Daily log'!$Q$8:$Q$307,0)))</f>
        <v>-0.0744751621015588</v>
      </c>
    </row>
    <row r="96" customFormat="false" ht="15" hidden="false" customHeight="false" outlineLevel="0" collapsed="false">
      <c r="H96" s="40" t="n">
        <f aca="false">MAX(0,$B$18-60)+55</f>
        <v>59</v>
      </c>
      <c r="I96" s="41" t="n">
        <f aca="false">IF(OR($B$18=0,H96&gt;$B$18),"",INDEX('Example Daily log'!$A$8:$A$307,MATCH(H96,'Example Daily log'!$Q$8:$Q$307,0)))</f>
        <v>46318</v>
      </c>
      <c r="J96" s="42" t="n">
        <f aca="false">IF($B$18=0,N('Example Rules'!$B$5),INDEX('Example Daily log'!$G$8:$G$307,MATCH(MIN(H96,$B$18),'Example Daily log'!$Q$8:$Q$307,0)))</f>
        <v>30503.98</v>
      </c>
      <c r="K96" s="43" t="n">
        <f aca="false">IF($B$18=0,0,-INDEX('Example Daily log'!$N$8:$N$307,MATCH(MIN(H96,$B$18),'Example Daily log'!$Q$8:$Q$307,0)))</f>
        <v>-0.0596666907113973</v>
      </c>
    </row>
    <row r="97" customFormat="false" ht="15" hidden="false" customHeight="false" outlineLevel="0" collapsed="false">
      <c r="H97" s="40" t="n">
        <f aca="false">MAX(0,$B$18-60)+56</f>
        <v>60</v>
      </c>
      <c r="I97" s="41" t="n">
        <f aca="false">IF(OR($B$18=0,H97&gt;$B$18),"",INDEX('Example Daily log'!$A$8:$A$307,MATCH(H97,'Example Daily log'!$Q$8:$Q$307,0)))</f>
        <v>46321</v>
      </c>
      <c r="J97" s="42" t="n">
        <f aca="false">IF($B$18=0,N('Example Rules'!$B$5),INDEX('Example Daily log'!$G$8:$G$307,MATCH(MIN(H97,$B$18),'Example Daily log'!$Q$8:$Q$307,0)))</f>
        <v>30198.94</v>
      </c>
      <c r="K97" s="43" t="n">
        <f aca="false">IF($B$18=0,0,-INDEX('Example Daily log'!$N$8:$N$307,MATCH(MIN(H97,$B$18),'Example Daily log'!$Q$8:$Q$307,0)))</f>
        <v>-0.0690700299695989</v>
      </c>
    </row>
    <row r="98" customFormat="false" ht="15" hidden="false" customHeight="false" outlineLevel="0" collapsed="false">
      <c r="H98" s="40" t="n">
        <f aca="false">MAX(0,$B$18-60)+57</f>
        <v>61</v>
      </c>
      <c r="I98" s="41" t="n">
        <f aca="false">IF(OR($B$18=0,H98&gt;$B$18),"",INDEX('Example Daily log'!$A$8:$A$307,MATCH(H98,'Example Daily log'!$Q$8:$Q$307,0)))</f>
        <v>46322</v>
      </c>
      <c r="J98" s="42" t="n">
        <f aca="false">IF($B$18=0,N('Example Rules'!$B$5),INDEX('Example Daily log'!$G$8:$G$307,MATCH(MIN(H98,$B$18),'Example Daily log'!$Q$8:$Q$307,0)))</f>
        <v>29896.95</v>
      </c>
      <c r="K98" s="43" t="n">
        <f aca="false">IF($B$18=0,0,-INDEX('Example Daily log'!$N$8:$N$307,MATCH(MIN(H98,$B$18),'Example Daily log'!$Q$8:$Q$307,0)))</f>
        <v>-0.0783793481658496</v>
      </c>
    </row>
    <row r="99" customFormat="false" ht="15" hidden="false" customHeight="false" outlineLevel="0" collapsed="false">
      <c r="H99" s="40" t="n">
        <f aca="false">MAX(0,$B$18-60)+58</f>
        <v>62</v>
      </c>
      <c r="I99" s="41" t="n">
        <f aca="false">IF(OR($B$18=0,H99&gt;$B$18),"",INDEX('Example Daily log'!$A$8:$A$307,MATCH(H99,'Example Daily log'!$Q$8:$Q$307,0)))</f>
        <v>46323</v>
      </c>
      <c r="J99" s="42" t="n">
        <f aca="false">IF($B$18=0,N('Example Rules'!$B$5),INDEX('Example Daily log'!$G$8:$G$307,MATCH(MIN(H99,$B$18),'Example Daily log'!$Q$8:$Q$307,0)))</f>
        <v>30494.89</v>
      </c>
      <c r="K99" s="43" t="n">
        <f aca="false">IF($B$18=0,0,-INDEX('Example Daily log'!$N$8:$N$307,MATCH(MIN(H99,$B$18),'Example Daily log'!$Q$8:$Q$307,0)))</f>
        <v>-0.0599469043025889</v>
      </c>
    </row>
    <row r="100" customFormat="false" ht="15" hidden="false" customHeight="false" outlineLevel="0" collapsed="false">
      <c r="H100" s="40" t="n">
        <f aca="false">MAX(0,$B$18-60)+59</f>
        <v>63</v>
      </c>
      <c r="I100" s="41" t="n">
        <f aca="false">IF(OR($B$18=0,H100&gt;$B$18),"",INDEX('Example Daily log'!$A$8:$A$307,MATCH(H100,'Example Daily log'!$Q$8:$Q$307,0)))</f>
        <v>46324</v>
      </c>
      <c r="J100" s="42" t="n">
        <f aca="false">IF($B$18=0,N('Example Rules'!$B$5),INDEX('Example Daily log'!$G$8:$G$307,MATCH(MIN(H100,$B$18),'Example Daily log'!$Q$8:$Q$307,0)))</f>
        <v>30677.86</v>
      </c>
      <c r="K100" s="43" t="n">
        <f aca="false">IF($B$18=0,0,-INDEX('Example Daily log'!$N$8:$N$307,MATCH(MIN(H100,$B$18),'Example Daily log'!$Q$8:$Q$307,0)))</f>
        <v>-0.0543065653828632</v>
      </c>
    </row>
    <row r="101" customFormat="false" ht="15" hidden="false" customHeight="false" outlineLevel="0" collapsed="false">
      <c r="H101" s="40" t="n">
        <f aca="false">MAX(0,$B$18-60)+60</f>
        <v>64</v>
      </c>
      <c r="I101" s="41" t="n">
        <f aca="false">IF(OR($B$18=0,H101&gt;$B$18),"",INDEX('Example Daily log'!$A$8:$A$307,MATCH(H101,'Example Daily log'!$Q$8:$Q$307,0)))</f>
        <v>46325</v>
      </c>
      <c r="J101" s="42" t="n">
        <f aca="false">IF($B$18=0,N('Example Rules'!$B$5),INDEX('Example Daily log'!$G$8:$G$307,MATCH(MIN(H101,$B$18),'Example Daily log'!$Q$8:$Q$307,0)))</f>
        <v>30555.15</v>
      </c>
      <c r="K101" s="43" t="n">
        <f aca="false">IF($B$18=0,0,-INDEX('Example Daily log'!$N$8:$N$307,MATCH(MIN(H101,$B$18),'Example Daily log'!$Q$8:$Q$307,0)))</f>
        <v>-0.0580892947310597</v>
      </c>
    </row>
  </sheetData>
  <conditionalFormatting sqref="B13:B15">
    <cfRule type="cellIs" priority="2" operator="equal" aboveAverage="0" equalAverage="0" bottom="0" percent="0" rank="0" text="" dxfId="0">
      <formula>"OVER"</formula>
    </cfRule>
    <cfRule type="cellIs" priority="3" operator="equal" aboveAverage="0" equalAverage="0" bottom="0" percent="0" rank="0" text="" dxfId="0">
      <formula>"STOP"</formula>
    </cfRule>
    <cfRule type="cellIs" priority="4" operator="equal" aboveAverage="0" equalAverage="0" bottom="0" percent="0" rank="0" text="" dxfId="1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2026-11-03T08:06:24Z</dcterms:created>
  <dc:creator>openpyxl</dc:creator>
  <dc:description/>
  <dc:language>en-US</dc:language>
  <cp:lastModifiedBy/>
  <dcterms:modified xsi:type="dcterms:W3CDTF">2026-11-03T08:06:24Z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