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5.xml.rels" ContentType="application/vnd.openxmlformats-package.relationships+xml"/>
  <Override PartName="/xl/worksheets/_rels/sheet3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2.xml.rels" ContentType="application/vnd.openxmlformats-package.relationship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Start here" sheetId="1" state="visible" r:id="rId3"/>
    <sheet name="Journal" sheetId="2" state="visible" r:id="rId4"/>
    <sheet name="Summary" sheetId="3" state="visible" r:id="rId5"/>
    <sheet name="Example Journal" sheetId="4" state="visible" r:id="rId6"/>
    <sheet name="Example Summary" sheetId="5" state="visible" r:id="rId7"/>
    <sheet name="Lists" sheetId="6" state="visible" r:id="rId8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<sst xmlns="http://schemas.openxmlformats.org/spreadsheetml/2006/main" count="368" uniqueCount="174">
  <si>
    <t xml:space="preserve">Options Trading Journal Template - BeCoin</t>
  </si>
  <si>
    <t xml:space="preserve">Version 1.0, 27 October 2026. Free; no macros. Works in Excel 2016+, Google Sheets and LibreOffice.</t>
  </si>
  <si>
    <t xml:space="preserve">How to use it</t>
  </si>
  <si>
    <t xml:space="preserve">1. Before you place the order, fill the plan columns on Journal: open date, underlying, strategy, call/put, long/short, strike(s), expiry, underlying price, contracts, entry premium per share, delta and IV from your broker, your thesis and your exit plan.</t>
  </si>
  <si>
    <t xml:space="preserve">2. When the trade ends, fill close date, outcome (Closed, Expired, Assigned, Exercised, Rolled), exit premium per share, total fees, whether you followed the plan, a mistake tag and one lesson.</t>
  </si>
  <si>
    <t xml:space="preserve">3. Grey columns calculate DTE at entry, days held, premium in dollars, max risk, P/L and return on risk. Summary groups them by strategy, by month closed and by decision quality.</t>
  </si>
  <si>
    <t xml:space="preserve">Definitions used in the formulas</t>
  </si>
  <si>
    <t xml:space="preserve">Multiplier: a standard US equity option generally represents 100 shares, so a $2.20 premium is $220 per contract (Investor.gov). Change C3 on Journal, or the Multiplier column per row, for other contracts.</t>
  </si>
  <si>
    <t xml:space="preserve">Long = you paid a net debit. Short = you received a net credit. Enter premiums as positive per-share numbers.</t>
  </si>
  <si>
    <t xml:space="preserve">P/L $ = (exit premium - entry premium) x multiplier x contracts for Long, (entry - exit) for Short, minus fees. Expired: leave exit premium blank (= 0).</t>
  </si>
  <si>
    <t xml:space="preserve">Assigned / Exercised: enter the option's intrinsic value at that moment as the exit premium (e.g. strike 48, stock 46.40 -&gt; 1.60 for a put). P/L then covers the option leg only; track the shares in a portfolio tracker.</t>
  </si>
  <si>
    <t xml:space="preserve">Max risk $ (auto): Long = premium paid. Short with two strikes (credit spread; for an iron condor enter the wider wing) = (width - credit) x multiplier x contracts. Short put with one strike = (strike - credit) x multiplier x contracts. Short call with one strike (covered or naked) has no defined maximum in the sheet: type your own number in "Max risk $ override" (e.g. stock cost minus premium for a covered call).</t>
  </si>
  <si>
    <t xml:space="preserve">Return on risk = P/L / max risk. DTE at entry = expiry - open date (calendar days).</t>
  </si>
  <si>
    <t xml:space="preserve">Delta and IV are typed from your broker at entry. The sheet does not calculate Greeks.</t>
  </si>
  <si>
    <t xml:space="preserve">Colour key: yellow = input, grey = formula. Example Journal / Example Summary hold 16 fictional trades (STK-A..D, ETF-X and all prices are made up).</t>
  </si>
  <si>
    <t xml:space="preserve">Limits</t>
  </si>
  <si>
    <t xml:space="preserve">One row per strategy, not per leg. Multi-leg trades with uneven wings, ratio spreads and calendars need the risk override. Rolled trades: close the old row with outcome Rolled and open a new row.</t>
  </si>
  <si>
    <t xml:space="preserve">No live prices, no broker import, no tax treatment. Monthly summary covers one calendar year (C4 on Journal).</t>
  </si>
  <si>
    <t xml:space="preserve">Disclaimer: educational template only, not financial, tax or investment advice. Options involve risk and are not suitable for all investors; read the OCC options disclosure document (Characteristics and Risks of Standardized Options) before trading options.</t>
  </si>
  <si>
    <t xml:space="preserve">Options trading journal</t>
  </si>
  <si>
    <t xml:space="preserve">Yellow = you type. Grey = formulas. One row per trade (a spread or condor is one row).</t>
  </si>
  <si>
    <t xml:space="preserve">Default contract multiplier</t>
  </si>
  <si>
    <t xml:space="preserve">A standard US equity option generally covers 100 shares (Investor.gov). Use the Multiplier column for adjusted or mini contracts.</t>
  </si>
  <si>
    <t xml:space="preserve">Year for the monthly summary</t>
  </si>
  <si>
    <t xml:space="preserve">Premium is per share as quoted. Long = you paid a net debit; Short = you received a net credit.</t>
  </si>
  <si>
    <t xml:space="preserve">Open date</t>
  </si>
  <si>
    <t xml:space="preserve">Underlying</t>
  </si>
  <si>
    <t xml:space="preserve">Strategy</t>
  </si>
  <si>
    <t xml:space="preserve">Call / Put</t>
  </si>
  <si>
    <t xml:space="preserve">Long / Short (net debit / credit)</t>
  </si>
  <si>
    <t xml:space="preserve">Strike 1</t>
  </si>
  <si>
    <t xml:space="preserve">Strike 2 (spreads)</t>
  </si>
  <si>
    <t xml:space="preserve">Expiry</t>
  </si>
  <si>
    <t xml:space="preserve">Underlying price at entry</t>
  </si>
  <si>
    <t xml:space="preserve">Contracts</t>
  </si>
  <si>
    <t xml:space="preserve">Multiplier (blank = default)</t>
  </si>
  <si>
    <t xml:space="preserve">Entry premium per share (net)</t>
  </si>
  <si>
    <t xml:space="preserve">Delta at entry</t>
  </si>
  <si>
    <t xml:space="preserve">IV at entry</t>
  </si>
  <si>
    <t xml:space="preserve">Thesis: why this trade?</t>
  </si>
  <si>
    <t xml:space="preserve">Exit plan (target / stop)</t>
  </si>
  <si>
    <t xml:space="preserve">Close date</t>
  </si>
  <si>
    <t xml:space="preserve">Outcome</t>
  </si>
  <si>
    <t xml:space="preserve">Exit premium per share (blank = 0)</t>
  </si>
  <si>
    <t xml:space="preserve">Fees $ (all legs)</t>
  </si>
  <si>
    <t xml:space="preserve">Max risk $ override</t>
  </si>
  <si>
    <t xml:space="preserve">Followed plan?</t>
  </si>
  <si>
    <t xml:space="preserve">Mistake tag</t>
  </si>
  <si>
    <t xml:space="preserve">Lesson / review note</t>
  </si>
  <si>
    <t xml:space="preserve">DTE at entry</t>
  </si>
  <si>
    <t xml:space="preserve">Days held</t>
  </si>
  <si>
    <t xml:space="preserve">Premium $ at entry</t>
  </si>
  <si>
    <t xml:space="preserve">Max risk $</t>
  </si>
  <si>
    <t xml:space="preserve">P/L $</t>
  </si>
  <si>
    <t xml:space="preserve">Return on risk</t>
  </si>
  <si>
    <t xml:space="preserve">Close month</t>
  </si>
  <si>
    <t xml:space="preserve">Closed (1)</t>
  </si>
  <si>
    <t xml:space="preserve">Summary</t>
  </si>
  <si>
    <t xml:space="preserve">All formulas. Closed = any outcome except Open (Closed, Expired, Assigned, Exercised, Rolled).</t>
  </si>
  <si>
    <t xml:space="preserve">Overall</t>
  </si>
  <si>
    <t xml:space="preserve">Value</t>
  </si>
  <si>
    <t xml:space="preserve">Closed trades</t>
  </si>
  <si>
    <t xml:space="preserve">Open trades</t>
  </si>
  <si>
    <t xml:space="preserve">Wins / losses</t>
  </si>
  <si>
    <t xml:space="preserve">Win rate</t>
  </si>
  <si>
    <t xml:space="preserve">Net P/L $ (after fees)</t>
  </si>
  <si>
    <t xml:space="preserve">Profit factor</t>
  </si>
  <si>
    <t xml:space="preserve">Return on risk (closed)</t>
  </si>
  <si>
    <t xml:space="preserve">Average DTE at entry</t>
  </si>
  <si>
    <t xml:space="preserve">Average days held (closed)</t>
  </si>
  <si>
    <t xml:space="preserve">Total fees $</t>
  </si>
  <si>
    <t xml:space="preserve">By strategy</t>
  </si>
  <si>
    <t xml:space="preserve">Closed</t>
  </si>
  <si>
    <t xml:space="preserve">Open</t>
  </si>
  <si>
    <t xml:space="preserve">Net P/L $</t>
  </si>
  <si>
    <t xml:space="preserve">Risk $ (closed)</t>
  </si>
  <si>
    <t xml:space="preserve">Avg DTE entry</t>
  </si>
  <si>
    <t xml:space="preserve">Avg days held</t>
  </si>
  <si>
    <t xml:space="preserve">Avg IV entry</t>
  </si>
  <si>
    <t xml:space="preserve">Total</t>
  </si>
  <si>
    <t xml:space="preserve">Strategy rows not in the list are counted only in Overall. Check: closed P/L not matched to a listed strategy -&gt;</t>
  </si>
  <si>
    <t xml:space="preserve">By month closed</t>
  </si>
  <si>
    <t xml:space="preserve">Wins</t>
  </si>
  <si>
    <t xml:space="preserve">Cumulative P/L $</t>
  </si>
  <si>
    <t xml:space="preserve">Decision review</t>
  </si>
  <si>
    <t xml:space="preserve">Followed plan: Yes</t>
  </si>
  <si>
    <t xml:space="preserve">Followed plan: No</t>
  </si>
  <si>
    <t xml:space="preserve">Trades</t>
  </si>
  <si>
    <t xml:space="preserve">Options trading journal - EXAMPLE (fictional data)</t>
  </si>
  <si>
    <t xml:space="preserve">STK-A</t>
  </si>
  <si>
    <t xml:space="preserve">Cash-secured put</t>
  </si>
  <si>
    <t xml:space="preserve">Put</t>
  </si>
  <si>
    <t xml:space="preserve">Short</t>
  </si>
  <si>
    <t xml:space="preserve">Range support near 50; happy to own at 48.60</t>
  </si>
  <si>
    <t xml:space="preserve">Buy back at 50% of credit or hold to expiry</t>
  </si>
  <si>
    <t xml:space="preserve">Expired</t>
  </si>
  <si>
    <t xml:space="preserve">Yes</t>
  </si>
  <si>
    <t xml:space="preserve">None</t>
  </si>
  <si>
    <t xml:space="preserve">Expired worthless; kept full credit</t>
  </si>
  <si>
    <t xml:space="preserve">STK-B</t>
  </si>
  <si>
    <t xml:space="preserve">Long call</t>
  </si>
  <si>
    <t xml:space="preserve">Call</t>
  </si>
  <si>
    <t xml:space="preserve">Long</t>
  </si>
  <si>
    <t xml:space="preserve">Breakout above 120 after earnings</t>
  </si>
  <si>
    <t xml:space="preserve">Sell at +50% or if stock closes below 115</t>
  </si>
  <si>
    <t xml:space="preserve">Target hit; plan followed</t>
  </si>
  <si>
    <t xml:space="preserve">ETF-X</t>
  </si>
  <si>
    <t xml:space="preserve">Bull put spread</t>
  </si>
  <si>
    <t xml:space="preserve">Index above rising 50-day average</t>
  </si>
  <si>
    <t xml:space="preserve">Close at 50% of credit; stop at 2x credit</t>
  </si>
  <si>
    <t xml:space="preserve">Closed near 50% of credit</t>
  </si>
  <si>
    <t xml:space="preserve">STK-C</t>
  </si>
  <si>
    <t xml:space="preserve">Long put</t>
  </si>
  <si>
    <t xml:space="preserve">Failed breakout; expecting a move to 72</t>
  </si>
  <si>
    <t xml:space="preserve">Stop if premium falls 40% (to 2.10)</t>
  </si>
  <si>
    <t xml:space="preserve">No</t>
  </si>
  <si>
    <t xml:space="preserve">Ignored exit plan</t>
  </si>
  <si>
    <t xml:space="preserve">Stop level passed; held hoping for a reversal</t>
  </si>
  <si>
    <t xml:space="preserve">Covered call</t>
  </si>
  <si>
    <t xml:space="preserve">Own 200 shares at 52.00; sell upside above 55</t>
  </si>
  <si>
    <t xml:space="preserve">Let it be assigned above 55</t>
  </si>
  <si>
    <t xml:space="preserve">Assigned</t>
  </si>
  <si>
    <t xml:space="preserve">Assigned at 55; option leg alone lost a little</t>
  </si>
  <si>
    <t xml:space="preserve">Bear call spread</t>
  </si>
  <si>
    <t xml:space="preserve">Resistance at 135-140</t>
  </si>
  <si>
    <t xml:space="preserve">Stop at 2x credit (3.20)</t>
  </si>
  <si>
    <t xml:space="preserve">Stop was 3.20; closed at 3.90</t>
  </si>
  <si>
    <t xml:space="preserve">Iron condor</t>
  </si>
  <si>
    <t xml:space="preserve">Both</t>
  </si>
  <si>
    <t xml:space="preserve">Low-volatility range 395-430</t>
  </si>
  <si>
    <t xml:space="preserve">Close at 50% of credit or if either short strike is touched</t>
  </si>
  <si>
    <t xml:space="preserve">Strikes = the call wing (both wings 10 wide)</t>
  </si>
  <si>
    <t xml:space="preserve">STK-D</t>
  </si>
  <si>
    <t xml:space="preserve">Bought before earnings for a beat</t>
  </si>
  <si>
    <t xml:space="preserve">Sell the day after earnings</t>
  </si>
  <si>
    <t xml:space="preserve">IV too high at entry</t>
  </si>
  <si>
    <t xml:space="preserve">IV 62% fell after earnings; held to expiry</t>
  </si>
  <si>
    <t xml:space="preserve">Re-enter STK-A below 48</t>
  </si>
  <si>
    <t xml:space="preserve">Accept assignment</t>
  </si>
  <si>
    <t xml:space="preserve">Assigned with stock at 46.40; now own 200 shares</t>
  </si>
  <si>
    <t xml:space="preserve">Bear put spread</t>
  </si>
  <si>
    <t xml:space="preserve">Lower highs on the daily chart</t>
  </si>
  <si>
    <t xml:space="preserve">Take profit at 3.50+; stop at 1.00</t>
  </si>
  <si>
    <t xml:space="preserve">Target reached</t>
  </si>
  <si>
    <t xml:space="preserve">Gap down expected to fill</t>
  </si>
  <si>
    <t xml:space="preserve">Stop at -50% of premium</t>
  </si>
  <si>
    <t xml:space="preserve">Stopped out as planned</t>
  </si>
  <si>
    <t xml:space="preserve">Bull call spread</t>
  </si>
  <si>
    <t xml:space="preserve">Pullback to support in an uptrend</t>
  </si>
  <si>
    <t xml:space="preserve">Take profit at 7.00+</t>
  </si>
  <si>
    <t xml:space="preserve">Closed a week before expiry</t>
  </si>
  <si>
    <t xml:space="preserve">Long straddle</t>
  </si>
  <si>
    <t xml:space="preserve">Expecting a big move on product news</t>
  </si>
  <si>
    <t xml:space="preserve">Exit after the news either way</t>
  </si>
  <si>
    <t xml:space="preserve">Chased entry</t>
  </si>
  <si>
    <t xml:space="preserve">Bought after IV had already jumped</t>
  </si>
  <si>
    <t xml:space="preserve">Holding above 47 support</t>
  </si>
  <si>
    <t xml:space="preserve">Expired worthless</t>
  </si>
  <si>
    <t xml:space="preserve">Would own STK-B at 117.65</t>
  </si>
  <si>
    <t xml:space="preserve">Buy back at 50% of credit</t>
  </si>
  <si>
    <t xml:space="preserve">Year-end strength</t>
  </si>
  <si>
    <t xml:space="preserve">Stop at -40% of premium</t>
  </si>
  <si>
    <t xml:space="preserve">Summary - EXAMPLE</t>
  </si>
  <si>
    <t xml:space="preserve">Lists</t>
  </si>
  <si>
    <t xml:space="preserve">Dropdown values. You can rename or add strategies and mistake tags (keep Outcome names as they are).</t>
  </si>
  <si>
    <t xml:space="preserve">Mistake tags</t>
  </si>
  <si>
    <t xml:space="preserve">Exercised</t>
  </si>
  <si>
    <t xml:space="preserve">Held through earnings</t>
  </si>
  <si>
    <t xml:space="preserve">Rolled</t>
  </si>
  <si>
    <t xml:space="preserve">Position too large</t>
  </si>
  <si>
    <t xml:space="preserve">No clear thesis</t>
  </si>
  <si>
    <t xml:space="preserve">Closed too early</t>
  </si>
  <si>
    <t xml:space="preserve">Long strangle</t>
  </si>
  <si>
    <t xml:space="preserve">Other</t>
  </si>
</sst>
</file>

<file path=xl/styles.xml><?xml version="1.0" encoding="utf-8"?>
<styleSheet xmlns="http://schemas.openxmlformats.org/spreadsheetml/2006/main">
  <numFmts count="11">
    <numFmt numFmtId="164" formatCode="General"/>
    <numFmt numFmtId="165" formatCode="0"/>
    <numFmt numFmtId="166" formatCode="yyyy\-mm\-dd"/>
    <numFmt numFmtId="167" formatCode="#,##0.00"/>
    <numFmt numFmtId="168" formatCode="0.00"/>
    <numFmt numFmtId="169" formatCode="0.0%"/>
    <numFmt numFmtId="170" formatCode="\$#,##0.00;[RED]&quot;-$&quot;#,##0.00"/>
    <numFmt numFmtId="171" formatCode="mmm\ yyyy"/>
    <numFmt numFmtId="172" formatCode="@"/>
    <numFmt numFmtId="173" formatCode="0.0"/>
    <numFmt numFmtId="174" formatCode="\$#,##0"/>
  </numFmts>
  <fonts count="11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4847C1"/>
      <name val="Cambria"/>
      <family val="0"/>
      <charset val="1"/>
    </font>
    <font>
      <i val="true"/>
      <sz val="11"/>
      <color rgb="FF555566"/>
      <name val="Cambria"/>
      <family val="0"/>
      <charset val="1"/>
    </font>
    <font>
      <b val="true"/>
      <sz val="13"/>
      <color rgb="FF4847C1"/>
      <name val="Cambria"/>
      <family val="0"/>
      <charset val="1"/>
    </font>
    <font>
      <b val="true"/>
      <sz val="11"/>
      <name val="Cambria"/>
      <family val="0"/>
      <charset val="1"/>
    </font>
    <font>
      <b val="true"/>
      <sz val="11"/>
      <color rgb="FFFFFFFF"/>
      <name val="Cambria"/>
      <family val="0"/>
      <charset val="1"/>
    </font>
    <font>
      <b val="true"/>
      <sz val="18"/>
      <color rgb="FF000000"/>
      <name val="Calibri"/>
      <family val="2"/>
    </font>
    <font>
      <sz val="10"/>
      <color rgb="FF00000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FFF7E0"/>
        <bgColor rgb="FFF4F4FC"/>
      </patternFill>
    </fill>
    <fill>
      <patternFill patternType="solid">
        <fgColor rgb="FF4847C1"/>
        <bgColor rgb="FF555566"/>
      </patternFill>
    </fill>
    <fill>
      <patternFill patternType="solid">
        <fgColor rgb="FFEEEEF5"/>
        <bgColor rgb="FFF4F4FC"/>
      </patternFill>
    </fill>
    <fill>
      <patternFill patternType="solid">
        <fgColor rgb="FFF4F4FC"/>
        <bgColor rgb="FFEEEEF5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>
        <color rgb="FFDEDEEC"/>
      </left>
      <right style="thin">
        <color rgb="FFDEDEEC"/>
      </right>
      <top style="thin">
        <color rgb="FFDEDEEC"/>
      </top>
      <bottom style="thin">
        <color rgb="FFDEDEEC"/>
      </bottom>
      <diagonal/>
    </border>
    <border diagonalUp="false" diagonalDown="false">
      <left style="thin">
        <color rgb="FFDEDEEC"/>
      </left>
      <right/>
      <top style="thin">
        <color rgb="FFDEDEEC"/>
      </top>
      <bottom style="thin">
        <color rgb="FFDEDEEC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2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true" applyProtection="false">
      <alignment horizontal="general" vertical="top" textRotation="0" wrapText="true" indent="0" shrinkToFit="false"/>
      <protection locked="true" hidden="false"/>
    </xf>
    <xf numFmtId="170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70" fontId="0" fillId="4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0" fillId="4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71" fontId="0" fillId="4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4" borderId="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72" fontId="0" fillId="4" borderId="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0" fillId="4" borderId="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70" fontId="0" fillId="4" borderId="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0" fillId="4" borderId="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73" fontId="0" fillId="4" borderId="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0" fillId="4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70" fontId="0" fillId="4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73" fontId="0" fillId="4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0" fontId="7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7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1" fontId="0" fillId="4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78787"/>
      <rgbColor rgb="FF9999FF"/>
      <rgbColor rgb="FF993366"/>
      <rgbColor rgb="FFFFF7E0"/>
      <rgbColor rgb="FFEEEEF5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4F4FC"/>
      <rgbColor rgb="FFDEDEE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C98A00"/>
      <rgbColor rgb="FFFF6600"/>
      <rgbColor rgb="FF555566"/>
      <rgbColor rgb="FF969696"/>
      <rgbColor rgb="FF003366"/>
      <rgbColor rgb="FF2F9E8F"/>
      <rgbColor rgb="FF003300"/>
      <rgbColor rgb="FF333300"/>
      <rgbColor rgb="FF993300"/>
      <rgbColor rgb="FF993366"/>
      <rgbColor rgb="FF4847C1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Net P/L by month closed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col"/>
        <c:grouping val="clustered"/>
        <c:varyColors val="0"/>
        <c:ser>
          <c:idx val="0"/>
          <c:order val="0"/>
          <c:spPr>
            <a:solidFill>
              <a:srgbClr val="4847c1"/>
            </a:solidFill>
            <a:ln w="0">
              <a:noFill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Summary!$A$34:$A$45</c:f>
              <c:strCache>
                <c:ptCount val="12"/>
                <c:pt idx="0">
                  <c:v>Jan 2026</c:v>
                </c:pt>
                <c:pt idx="1">
                  <c:v>Feb 2026</c:v>
                </c:pt>
                <c:pt idx="2">
                  <c:v>Mar 2026</c:v>
                </c:pt>
                <c:pt idx="3">
                  <c:v>Apr 2026</c:v>
                </c:pt>
                <c:pt idx="4">
                  <c:v>May 2026</c:v>
                </c:pt>
                <c:pt idx="5">
                  <c:v>Jun 2026</c:v>
                </c:pt>
                <c:pt idx="6">
                  <c:v>Jul 2026</c:v>
                </c:pt>
                <c:pt idx="7">
                  <c:v>Aug 2026</c:v>
                </c:pt>
                <c:pt idx="8">
                  <c:v>Sep 2026</c:v>
                </c:pt>
                <c:pt idx="9">
                  <c:v>Oct 2026</c:v>
                </c:pt>
                <c:pt idx="10">
                  <c:v>Nov 2026</c:v>
                </c:pt>
                <c:pt idx="11">
                  <c:v>Dec 2026</c:v>
                </c:pt>
              </c:strCache>
            </c:strRef>
          </c:cat>
          <c:val>
            <c:numRef>
              <c:f>Summary!$E$34:$E$45</c:f>
              <c:numCache>
                <c:formatCode>\$#,##0.00;[RED]"-$"#,##0.00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</c:ser>
        <c:gapWidth val="150"/>
        <c:overlap val="0"/>
        <c:axId val="62633669"/>
        <c:axId val="45122363"/>
      </c:barChart>
      <c:catAx>
        <c:axId val="62633669"/>
        <c:scaling>
          <c:orientation val="minMax"/>
        </c:scaling>
        <c:delete val="0"/>
        <c:axPos val="b"/>
        <c:numFmt formatCode="mmm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45122363"/>
        <c:crosses val="autoZero"/>
        <c:auto val="1"/>
        <c:lblAlgn val="ctr"/>
        <c:lblOffset val="100"/>
        <c:noMultiLvlLbl val="0"/>
      </c:catAx>
      <c:valAx>
        <c:axId val="45122363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numFmt formatCode="\$#,##0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62633669"/>
        <c:crosses val="autoZero"/>
        <c:crossBetween val="between"/>
      </c:valAx>
      <c:spPr>
        <a:noFill/>
        <a:ln w="0">
          <a:noFill/>
        </a:ln>
      </c:spPr>
    </c:plotArea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Net P/L by strategy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bar"/>
        <c:grouping val="clustered"/>
        <c:varyColors val="0"/>
        <c:ser>
          <c:idx val="0"/>
          <c:order val="0"/>
          <c:spPr>
            <a:solidFill>
              <a:srgbClr val="2f9e8f"/>
            </a:solidFill>
            <a:ln w="0">
              <a:noFill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Summary!$A$18:$A$29</c:f>
              <c:strCache>
                <c:ptCount val="12"/>
                <c:pt idx="0">
                  <c:v>Long call</c:v>
                </c:pt>
                <c:pt idx="1">
                  <c:v>Long put</c:v>
                </c:pt>
                <c:pt idx="2">
                  <c:v>Covered call</c:v>
                </c:pt>
                <c:pt idx="3">
                  <c:v>Cash-secured put</c:v>
                </c:pt>
                <c:pt idx="4">
                  <c:v>Bull call spread</c:v>
                </c:pt>
                <c:pt idx="5">
                  <c:v>Bear put spread</c:v>
                </c:pt>
                <c:pt idx="6">
                  <c:v>Bull put spread</c:v>
                </c:pt>
                <c:pt idx="7">
                  <c:v>Bear call spread</c:v>
                </c:pt>
                <c:pt idx="8">
                  <c:v>Iron condor</c:v>
                </c:pt>
                <c:pt idx="9">
                  <c:v>Long straddle</c:v>
                </c:pt>
                <c:pt idx="10">
                  <c:v>Long strangle</c:v>
                </c:pt>
                <c:pt idx="11">
                  <c:v>Other</c:v>
                </c:pt>
              </c:strCache>
            </c:strRef>
          </c:cat>
          <c:val>
            <c:numRef>
              <c:f>Summary!$E$18:$E$29</c:f>
              <c:numCache>
                <c:formatCode>\$#,##0.00;[RED]"-$"#,##0.00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</c:ser>
        <c:gapWidth val="150"/>
        <c:overlap val="0"/>
        <c:axId val="19769086"/>
        <c:axId val="68276250"/>
      </c:barChart>
      <c:catAx>
        <c:axId val="19769086"/>
        <c:scaling>
          <c:orientation val="minMax"/>
        </c:scaling>
        <c:delete val="0"/>
        <c:axPos val="b"/>
        <c:numFmt formatCode="\$#,##0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68276250"/>
        <c:crosses val="autoZero"/>
        <c:auto val="1"/>
        <c:lblAlgn val="ctr"/>
        <c:lblOffset val="100"/>
        <c:noMultiLvlLbl val="0"/>
      </c:catAx>
      <c:valAx>
        <c:axId val="68276250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numFmt formatCode="\$#,##0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19769086"/>
        <c:crosses val="autoZero"/>
        <c:crossBetween val="between"/>
      </c:valAx>
      <c:spPr>
        <a:noFill/>
        <a:ln w="0">
          <a:noFill/>
        </a:ln>
      </c:spPr>
    </c:plotArea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Net P/L by month closed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col"/>
        <c:grouping val="clustered"/>
        <c:varyColors val="0"/>
        <c:ser>
          <c:idx val="0"/>
          <c:order val="0"/>
          <c:spPr>
            <a:solidFill>
              <a:srgbClr val="4847c1"/>
            </a:solidFill>
            <a:ln w="0">
              <a:noFill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'Example Summary'!$A$34:$A$45</c:f>
              <c:strCache>
                <c:ptCount val="12"/>
                <c:pt idx="0">
                  <c:v>Jan 2026</c:v>
                </c:pt>
                <c:pt idx="1">
                  <c:v>Feb 2026</c:v>
                </c:pt>
                <c:pt idx="2">
                  <c:v>Mar 2026</c:v>
                </c:pt>
                <c:pt idx="3">
                  <c:v>Apr 2026</c:v>
                </c:pt>
                <c:pt idx="4">
                  <c:v>May 2026</c:v>
                </c:pt>
                <c:pt idx="5">
                  <c:v>Jun 2026</c:v>
                </c:pt>
                <c:pt idx="6">
                  <c:v>Jul 2026</c:v>
                </c:pt>
                <c:pt idx="7">
                  <c:v>Aug 2026</c:v>
                </c:pt>
                <c:pt idx="8">
                  <c:v>Sep 2026</c:v>
                </c:pt>
                <c:pt idx="9">
                  <c:v>Oct 2026</c:v>
                </c:pt>
                <c:pt idx="10">
                  <c:v>Nov 2026</c:v>
                </c:pt>
                <c:pt idx="11">
                  <c:v>Dec 2026</c:v>
                </c:pt>
              </c:strCache>
            </c:strRef>
          </c:cat>
          <c:val>
            <c:numRef>
              <c:f>'Example Summary'!$E$34:$E$45</c:f>
              <c:numCache>
                <c:formatCode>\$#,##0.00;[RED]"-$"#,##0.00</c:formatCode>
                <c:ptCount val="12"/>
                <c:pt idx="0">
                  <c:v>0</c:v>
                </c:pt>
                <c:pt idx="1">
                  <c:v>546.1</c:v>
                </c:pt>
                <c:pt idx="2">
                  <c:v>114.8</c:v>
                </c:pt>
                <c:pt idx="3">
                  <c:v>-495.2</c:v>
                </c:pt>
                <c:pt idx="4">
                  <c:v>-232.6</c:v>
                </c:pt>
                <c:pt idx="5">
                  <c:v>-283.45</c:v>
                </c:pt>
                <c:pt idx="6">
                  <c:v>-283.9</c:v>
                </c:pt>
                <c:pt idx="7">
                  <c:v>334.8</c:v>
                </c:pt>
                <c:pt idx="8">
                  <c:v>529.6</c:v>
                </c:pt>
                <c:pt idx="9">
                  <c:v>262.2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</c:ser>
        <c:gapWidth val="150"/>
        <c:overlap val="0"/>
        <c:axId val="41616362"/>
        <c:axId val="374694"/>
      </c:barChart>
      <c:catAx>
        <c:axId val="41616362"/>
        <c:scaling>
          <c:orientation val="minMax"/>
        </c:scaling>
        <c:delete val="0"/>
        <c:axPos val="b"/>
        <c:numFmt formatCode="mmm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374694"/>
        <c:crosses val="autoZero"/>
        <c:auto val="1"/>
        <c:lblAlgn val="ctr"/>
        <c:lblOffset val="100"/>
        <c:noMultiLvlLbl val="0"/>
      </c:catAx>
      <c:valAx>
        <c:axId val="374694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numFmt formatCode="\$#,##0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41616362"/>
        <c:crosses val="autoZero"/>
        <c:crossBetween val="between"/>
      </c:valAx>
      <c:spPr>
        <a:noFill/>
        <a:ln w="0">
          <a:noFill/>
        </a:ln>
      </c:spPr>
    </c:plotArea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Net P/L by strategy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bar"/>
        <c:grouping val="clustered"/>
        <c:varyColors val="0"/>
        <c:ser>
          <c:idx val="0"/>
          <c:order val="0"/>
          <c:spPr>
            <a:solidFill>
              <a:srgbClr val="2f9e8f"/>
            </a:solidFill>
            <a:ln w="0">
              <a:noFill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'Example Summary'!$A$18:$A$29</c:f>
              <c:strCache>
                <c:ptCount val="12"/>
                <c:pt idx="0">
                  <c:v>Long call</c:v>
                </c:pt>
                <c:pt idx="1">
                  <c:v>Long put</c:v>
                </c:pt>
                <c:pt idx="2">
                  <c:v>Covered call</c:v>
                </c:pt>
                <c:pt idx="3">
                  <c:v>Cash-secured put</c:v>
                </c:pt>
                <c:pt idx="4">
                  <c:v>Bull call spread</c:v>
                </c:pt>
                <c:pt idx="5">
                  <c:v>Bear put spread</c:v>
                </c:pt>
                <c:pt idx="6">
                  <c:v>Bull put spread</c:v>
                </c:pt>
                <c:pt idx="7">
                  <c:v>Bear call spread</c:v>
                </c:pt>
                <c:pt idx="8">
                  <c:v>Iron condor</c:v>
                </c:pt>
                <c:pt idx="9">
                  <c:v>Long straddle</c:v>
                </c:pt>
                <c:pt idx="10">
                  <c:v>Long strangle</c:v>
                </c:pt>
                <c:pt idx="11">
                  <c:v>Other</c:v>
                </c:pt>
              </c:strCache>
            </c:strRef>
          </c:cat>
          <c:val>
            <c:numRef>
              <c:f>'Example Summary'!$E$18:$E$29</c:f>
              <c:numCache>
                <c:formatCode>\$#,##0.00;[RED]"-$"#,##0.00</c:formatCode>
                <c:ptCount val="12"/>
                <c:pt idx="0">
                  <c:v>-159.55</c:v>
                </c:pt>
                <c:pt idx="1">
                  <c:v>-633.9</c:v>
                </c:pt>
                <c:pt idx="2">
                  <c:v>-32.6</c:v>
                </c:pt>
                <c:pt idx="3">
                  <c:v>164.8</c:v>
                </c:pt>
                <c:pt idx="4">
                  <c:v>714.8</c:v>
                </c:pt>
                <c:pt idx="5">
                  <c:v>334.8</c:v>
                </c:pt>
                <c:pt idx="6">
                  <c:v>377</c:v>
                </c:pt>
                <c:pt idx="7">
                  <c:v>-232.6</c:v>
                </c:pt>
                <c:pt idx="8">
                  <c:v>144.8</c:v>
                </c:pt>
                <c:pt idx="9">
                  <c:v>-185.2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</c:ser>
        <c:gapWidth val="150"/>
        <c:overlap val="0"/>
        <c:axId val="83760085"/>
        <c:axId val="69398490"/>
      </c:barChart>
      <c:catAx>
        <c:axId val="83760085"/>
        <c:scaling>
          <c:orientation val="minMax"/>
        </c:scaling>
        <c:delete val="0"/>
        <c:axPos val="b"/>
        <c:numFmt formatCode="\$#,##0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69398490"/>
        <c:crosses val="autoZero"/>
        <c:auto val="1"/>
        <c:lblAlgn val="ctr"/>
        <c:lblOffset val="100"/>
        <c:noMultiLvlLbl val="0"/>
      </c:catAx>
      <c:valAx>
        <c:axId val="69398490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numFmt formatCode="\$#,##0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83760085"/>
        <c:crosses val="autoZero"/>
        <c:crossBetween val="between"/>
      </c:valAx>
      <c:spPr>
        <a:noFill/>
        <a:ln w="0">
          <a:noFill/>
        </a:ln>
      </c:spPr>
    </c:plotArea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
</Relationships>
</file>

<file path=xl/drawings/_rels/drawing2.xml.rels><?xml version="1.0" encoding="UTF-8"?>
<Relationships xmlns="http://schemas.openxmlformats.org/package/2006/relationships"><Relationship Id="rId1" Type="http://schemas.openxmlformats.org/officeDocument/2006/relationships/chart" Target="../charts/chart3.xml"/><Relationship Id="rId2" Type="http://schemas.openxmlformats.org/officeDocument/2006/relationships/chart" Target="../charts/chart4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11</xdr:col>
      <xdr:colOff>0</xdr:colOff>
      <xdr:row>2</xdr:row>
      <xdr:rowOff>131040</xdr:rowOff>
    </xdr:from>
    <xdr:to>
      <xdr:col>21</xdr:col>
      <xdr:colOff>4680</xdr:colOff>
      <xdr:row>16</xdr:row>
      <xdr:rowOff>163800</xdr:rowOff>
    </xdr:to>
    <xdr:graphicFrame>
      <xdr:nvGraphicFramePr>
        <xdr:cNvPr id="0" name="Chart 1"/>
        <xdr:cNvGraphicFramePr/>
      </xdr:nvGraphicFramePr>
      <xdr:xfrm>
        <a:off x="8364960" y="571680"/>
        <a:ext cx="6119640" cy="269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11</xdr:col>
      <xdr:colOff>0</xdr:colOff>
      <xdr:row>19</xdr:row>
      <xdr:rowOff>130680</xdr:rowOff>
    </xdr:from>
    <xdr:to>
      <xdr:col>21</xdr:col>
      <xdr:colOff>4680</xdr:colOff>
      <xdr:row>35</xdr:row>
      <xdr:rowOff>112680</xdr:rowOff>
    </xdr:to>
    <xdr:graphicFrame>
      <xdr:nvGraphicFramePr>
        <xdr:cNvPr id="1" name="Chart 2"/>
        <xdr:cNvGraphicFramePr/>
      </xdr:nvGraphicFramePr>
      <xdr:xfrm>
        <a:off x="8364960" y="4019400"/>
        <a:ext cx="6119640" cy="323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11</xdr:col>
      <xdr:colOff>0</xdr:colOff>
      <xdr:row>2</xdr:row>
      <xdr:rowOff>131040</xdr:rowOff>
    </xdr:from>
    <xdr:to>
      <xdr:col>21</xdr:col>
      <xdr:colOff>4680</xdr:colOff>
      <xdr:row>16</xdr:row>
      <xdr:rowOff>163800</xdr:rowOff>
    </xdr:to>
    <xdr:graphicFrame>
      <xdr:nvGraphicFramePr>
        <xdr:cNvPr id="2" name="Chart 1"/>
        <xdr:cNvGraphicFramePr/>
      </xdr:nvGraphicFramePr>
      <xdr:xfrm>
        <a:off x="8364960" y="571680"/>
        <a:ext cx="6119640" cy="269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11</xdr:col>
      <xdr:colOff>0</xdr:colOff>
      <xdr:row>19</xdr:row>
      <xdr:rowOff>130680</xdr:rowOff>
    </xdr:from>
    <xdr:to>
      <xdr:col>21</xdr:col>
      <xdr:colOff>4680</xdr:colOff>
      <xdr:row>35</xdr:row>
      <xdr:rowOff>112680</xdr:rowOff>
    </xdr:to>
    <xdr:graphicFrame>
      <xdr:nvGraphicFramePr>
        <xdr:cNvPr id="3" name="Chart 2"/>
        <xdr:cNvGraphicFramePr/>
      </xdr:nvGraphicFramePr>
      <xdr:xfrm>
        <a:off x="8364960" y="4019400"/>
        <a:ext cx="6119640" cy="323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3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5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4847C1"/>
    <pageSetUpPr fitToPage="false"/>
  </sheetPr>
  <dimension ref="A1:A24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15"/>
  </cols>
  <sheetData>
    <row r="1" customFormat="false" ht="19.7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4" customFormat="false" ht="16.15" hidden="false" customHeight="false" outlineLevel="0" collapsed="false">
      <c r="A4" s="3" t="s">
        <v>2</v>
      </c>
    </row>
    <row r="5" customFormat="false" ht="28.35" hidden="false" customHeight="false" outlineLevel="0" collapsed="false">
      <c r="A5" s="4" t="s">
        <v>3</v>
      </c>
    </row>
    <row r="6" customFormat="false" ht="28.35" hidden="false" customHeight="false" outlineLevel="0" collapsed="false">
      <c r="A6" s="4" t="s">
        <v>4</v>
      </c>
    </row>
    <row r="7" customFormat="false" ht="28.35" hidden="false" customHeight="false" outlineLevel="0" collapsed="false">
      <c r="A7" s="4" t="s">
        <v>5</v>
      </c>
    </row>
    <row r="8" customFormat="false" ht="15" hidden="false" customHeight="false" outlineLevel="0" collapsed="false">
      <c r="A8" s="4"/>
    </row>
    <row r="9" customFormat="false" ht="16.15" hidden="false" customHeight="false" outlineLevel="0" collapsed="false">
      <c r="A9" s="3" t="s">
        <v>6</v>
      </c>
    </row>
    <row r="10" customFormat="false" ht="28.35" hidden="false" customHeight="false" outlineLevel="0" collapsed="false">
      <c r="A10" s="4" t="s">
        <v>7</v>
      </c>
    </row>
    <row r="11" customFormat="false" ht="15" hidden="false" customHeight="false" outlineLevel="0" collapsed="false">
      <c r="A11" s="4" t="s">
        <v>8</v>
      </c>
    </row>
    <row r="12" customFormat="false" ht="28.35" hidden="false" customHeight="false" outlineLevel="0" collapsed="false">
      <c r="A12" s="4" t="s">
        <v>9</v>
      </c>
    </row>
    <row r="13" customFormat="false" ht="28.35" hidden="false" customHeight="false" outlineLevel="0" collapsed="false">
      <c r="A13" s="4" t="s">
        <v>10</v>
      </c>
    </row>
    <row r="14" customFormat="false" ht="55.2" hidden="false" customHeight="false" outlineLevel="0" collapsed="false">
      <c r="A14" s="4" t="s">
        <v>11</v>
      </c>
    </row>
    <row r="15" customFormat="false" ht="15" hidden="false" customHeight="false" outlineLevel="0" collapsed="false">
      <c r="A15" s="4" t="s">
        <v>12</v>
      </c>
    </row>
    <row r="16" customFormat="false" ht="15" hidden="false" customHeight="false" outlineLevel="0" collapsed="false">
      <c r="A16" s="4" t="s">
        <v>13</v>
      </c>
    </row>
    <row r="17" customFormat="false" ht="15" hidden="false" customHeight="false" outlineLevel="0" collapsed="false">
      <c r="A17" s="4"/>
    </row>
    <row r="18" customFormat="false" ht="28.35" hidden="false" customHeight="false" outlineLevel="0" collapsed="false">
      <c r="A18" s="4" t="s">
        <v>14</v>
      </c>
    </row>
    <row r="19" customFormat="false" ht="15" hidden="false" customHeight="false" outlineLevel="0" collapsed="false">
      <c r="A19" s="4"/>
    </row>
    <row r="20" customFormat="false" ht="16.15" hidden="false" customHeight="false" outlineLevel="0" collapsed="false">
      <c r="A20" s="3" t="s">
        <v>15</v>
      </c>
    </row>
    <row r="21" customFormat="false" ht="28.35" hidden="false" customHeight="false" outlineLevel="0" collapsed="false">
      <c r="A21" s="4" t="s">
        <v>16</v>
      </c>
    </row>
    <row r="22" customFormat="false" ht="15" hidden="false" customHeight="false" outlineLevel="0" collapsed="false">
      <c r="A22" s="4" t="s">
        <v>17</v>
      </c>
    </row>
    <row r="23" customFormat="false" ht="15" hidden="false" customHeight="false" outlineLevel="0" collapsed="false">
      <c r="A23" s="4"/>
    </row>
    <row r="24" customFormat="false" ht="28.35" hidden="false" customHeight="false" outlineLevel="0" collapsed="false">
      <c r="A24" s="4" t="s">
        <v>18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F50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6" topLeftCell="C7" activePane="bottomRight" state="frozen"/>
      <selection pane="topLeft" activeCell="A1" activeCellId="0" sqref="A1"/>
      <selection pane="topRight" activeCell="C1" activeCellId="0" sqref="C1"/>
      <selection pane="bottomLeft" activeCell="A7" activeCellId="0" sqref="A7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1"/>
    <col collapsed="false" customWidth="true" hidden="false" outlineLevel="0" max="2" min="2" style="0" width="10"/>
    <col collapsed="false" customWidth="true" hidden="false" outlineLevel="0" max="3" min="3" style="0" width="17"/>
    <col collapsed="false" customWidth="true" hidden="false" outlineLevel="0" max="4" min="4" style="0" width="8"/>
    <col collapsed="false" customWidth="true" hidden="false" outlineLevel="0" max="5" min="5" style="0" width="12"/>
    <col collapsed="false" customWidth="true" hidden="false" outlineLevel="0" max="7" min="6" style="0" width="9"/>
    <col collapsed="false" customWidth="true" hidden="false" outlineLevel="0" max="8" min="8" style="0" width="11"/>
    <col collapsed="false" customWidth="true" hidden="false" outlineLevel="0" max="9" min="9" style="0" width="10"/>
    <col collapsed="false" customWidth="true" hidden="false" outlineLevel="0" max="10" min="10" style="0" width="9"/>
    <col collapsed="false" customWidth="true" hidden="false" outlineLevel="0" max="12" min="11" style="0" width="10"/>
    <col collapsed="false" customWidth="true" hidden="false" outlineLevel="0" max="14" min="13" style="0" width="8"/>
    <col collapsed="false" customWidth="true" hidden="false" outlineLevel="0" max="15" min="15" style="0" width="30"/>
    <col collapsed="false" customWidth="true" hidden="false" outlineLevel="0" max="16" min="16" style="0" width="28"/>
    <col collapsed="false" customWidth="true" hidden="false" outlineLevel="0" max="17" min="17" style="0" width="11"/>
    <col collapsed="false" customWidth="true" hidden="false" outlineLevel="0" max="19" min="18" style="0" width="10"/>
    <col collapsed="false" customWidth="true" hidden="false" outlineLevel="0" max="20" min="20" style="0" width="9"/>
    <col collapsed="false" customWidth="true" hidden="false" outlineLevel="0" max="21" min="21" style="0" width="11"/>
    <col collapsed="false" customWidth="true" hidden="false" outlineLevel="0" max="22" min="22" style="0" width="9"/>
    <col collapsed="false" customWidth="true" hidden="false" outlineLevel="0" max="23" min="23" style="0" width="18"/>
    <col collapsed="false" customWidth="true" hidden="false" outlineLevel="0" max="24" min="24" style="0" width="34"/>
    <col collapsed="false" customWidth="true" hidden="false" outlineLevel="0" max="26" min="25" style="0" width="8"/>
    <col collapsed="false" customWidth="true" hidden="false" outlineLevel="0" max="29" min="27" style="0" width="11"/>
    <col collapsed="false" customWidth="true" hidden="false" outlineLevel="0" max="30" min="30" style="0" width="9"/>
    <col collapsed="false" customWidth="true" hidden="false" outlineLevel="0" max="31" min="31" style="0" width="10"/>
    <col collapsed="false" customWidth="true" hidden="false" outlineLevel="0" max="32" min="32" style="0" width="7"/>
  </cols>
  <sheetData>
    <row r="1" customFormat="false" ht="19.7" hidden="false" customHeight="false" outlineLevel="0" collapsed="false">
      <c r="A1" s="1" t="s">
        <v>19</v>
      </c>
    </row>
    <row r="2" customFormat="false" ht="15" hidden="false" customHeight="false" outlineLevel="0" collapsed="false">
      <c r="A2" s="2" t="s">
        <v>20</v>
      </c>
    </row>
    <row r="3" customFormat="false" ht="15" hidden="false" customHeight="false" outlineLevel="0" collapsed="false">
      <c r="A3" s="5" t="s">
        <v>21</v>
      </c>
      <c r="B3" s="5"/>
      <c r="C3" s="6" t="n">
        <v>100</v>
      </c>
      <c r="E3" s="2" t="s">
        <v>22</v>
      </c>
    </row>
    <row r="4" customFormat="false" ht="15" hidden="false" customHeight="false" outlineLevel="0" collapsed="false">
      <c r="A4" s="5" t="s">
        <v>23</v>
      </c>
      <c r="B4" s="5"/>
      <c r="C4" s="6" t="n">
        <v>2026</v>
      </c>
      <c r="E4" s="2" t="s">
        <v>24</v>
      </c>
    </row>
    <row r="6" customFormat="false" ht="57.75" hidden="false" customHeight="true" outlineLevel="0" collapsed="false">
      <c r="A6" s="7" t="s">
        <v>25</v>
      </c>
      <c r="B6" s="7" t="s">
        <v>26</v>
      </c>
      <c r="C6" s="7" t="s">
        <v>27</v>
      </c>
      <c r="D6" s="7" t="s">
        <v>28</v>
      </c>
      <c r="E6" s="7" t="s">
        <v>29</v>
      </c>
      <c r="F6" s="7" t="s">
        <v>30</v>
      </c>
      <c r="G6" s="7" t="s">
        <v>31</v>
      </c>
      <c r="H6" s="7" t="s">
        <v>32</v>
      </c>
      <c r="I6" s="7" t="s">
        <v>33</v>
      </c>
      <c r="J6" s="7" t="s">
        <v>34</v>
      </c>
      <c r="K6" s="7" t="s">
        <v>35</v>
      </c>
      <c r="L6" s="7" t="s">
        <v>36</v>
      </c>
      <c r="M6" s="7" t="s">
        <v>37</v>
      </c>
      <c r="N6" s="7" t="s">
        <v>38</v>
      </c>
      <c r="O6" s="7" t="s">
        <v>39</v>
      </c>
      <c r="P6" s="7" t="s">
        <v>40</v>
      </c>
      <c r="Q6" s="7" t="s">
        <v>41</v>
      </c>
      <c r="R6" s="7" t="s">
        <v>42</v>
      </c>
      <c r="S6" s="7" t="s">
        <v>43</v>
      </c>
      <c r="T6" s="7" t="s">
        <v>44</v>
      </c>
      <c r="U6" s="7" t="s">
        <v>45</v>
      </c>
      <c r="V6" s="7" t="s">
        <v>46</v>
      </c>
      <c r="W6" s="7" t="s">
        <v>47</v>
      </c>
      <c r="X6" s="7" t="s">
        <v>48</v>
      </c>
      <c r="Y6" s="7" t="s">
        <v>49</v>
      </c>
      <c r="Z6" s="7" t="s">
        <v>50</v>
      </c>
      <c r="AA6" s="7" t="s">
        <v>51</v>
      </c>
      <c r="AB6" s="7" t="s">
        <v>52</v>
      </c>
      <c r="AC6" s="7" t="s">
        <v>53</v>
      </c>
      <c r="AD6" s="7" t="s">
        <v>54</v>
      </c>
      <c r="AE6" s="7" t="s">
        <v>55</v>
      </c>
      <c r="AF6" s="7" t="s">
        <v>56</v>
      </c>
    </row>
    <row r="7" customFormat="false" ht="15" hidden="false" customHeight="false" outlineLevel="0" collapsed="false">
      <c r="A7" s="8"/>
      <c r="B7" s="9"/>
      <c r="C7" s="9"/>
      <c r="D7" s="9"/>
      <c r="E7" s="9"/>
      <c r="F7" s="10"/>
      <c r="G7" s="10"/>
      <c r="H7" s="8"/>
      <c r="I7" s="10"/>
      <c r="J7" s="9"/>
      <c r="K7" s="9"/>
      <c r="L7" s="10"/>
      <c r="M7" s="11"/>
      <c r="N7" s="12"/>
      <c r="O7" s="13"/>
      <c r="P7" s="13"/>
      <c r="Q7" s="8"/>
      <c r="R7" s="9"/>
      <c r="S7" s="10"/>
      <c r="T7" s="14"/>
      <c r="U7" s="14"/>
      <c r="V7" s="9"/>
      <c r="W7" s="9"/>
      <c r="X7" s="13"/>
      <c r="Y7" s="15" t="str">
        <f aca="false">IF(OR(A7="",H7=""),"",H7-A7)</f>
        <v/>
      </c>
      <c r="Z7" s="15" t="str">
        <f aca="false">IF(OR(A7="",Q7=""),"",Q7-A7)</f>
        <v/>
      </c>
      <c r="AA7" s="16" t="str">
        <f aca="false">IF(OR(L7="",J7=""),"",L7*IF(K7="",$C$3,K7)*J7*IF(E7="Short",1,-1))</f>
        <v/>
      </c>
      <c r="AB7" s="16" t="str">
        <f aca="false">IF(OR(A7="",L7="",J7=""),"",IF(N(U7)&gt;0,U7,IF(E7="Long",L7*IF(K7="",$C$3,K7)*J7,IF(AND(N(F7)&gt;0,N(G7)&gt;0),MAX(0,ABS(F7-G7)-L7)*IF(K7="",$C$3,K7)*J7,IF(AND(D7="Put",N(F7)&gt;0),MAX(0,F7-L7)*IF(K7="",$C$3,K7)*J7,"")))))</f>
        <v/>
      </c>
      <c r="AC7" s="16" t="str">
        <f aca="false">IF(OR(A7="",L7="",J7="",R7="",R7="Open"),"",IF(E7="Short",L7-N(S7),N(S7)-L7)*IF(K7="",$C$3,K7)*J7-N(T7))</f>
        <v/>
      </c>
      <c r="AD7" s="17" t="str">
        <f aca="false">IF(OR(AC7="",AB7=""),"",IF(AB7&gt;0,AC7/AB7,""))</f>
        <v/>
      </c>
      <c r="AE7" s="18" t="str">
        <f aca="false">IF(OR(AC7="",Q7=""),"",DATE(YEAR(Q7),MONTH(Q7),1))</f>
        <v/>
      </c>
      <c r="AF7" s="15" t="str">
        <f aca="false">IF(AC7="","",1)</f>
        <v/>
      </c>
    </row>
    <row r="8" customFormat="false" ht="15" hidden="false" customHeight="false" outlineLevel="0" collapsed="false">
      <c r="A8" s="8"/>
      <c r="B8" s="9"/>
      <c r="C8" s="9"/>
      <c r="D8" s="9"/>
      <c r="E8" s="9"/>
      <c r="F8" s="10"/>
      <c r="G8" s="10"/>
      <c r="H8" s="8"/>
      <c r="I8" s="10"/>
      <c r="J8" s="9"/>
      <c r="K8" s="9"/>
      <c r="L8" s="10"/>
      <c r="M8" s="11"/>
      <c r="N8" s="12"/>
      <c r="O8" s="13"/>
      <c r="P8" s="13"/>
      <c r="Q8" s="8"/>
      <c r="R8" s="9"/>
      <c r="S8" s="10"/>
      <c r="T8" s="14"/>
      <c r="U8" s="14"/>
      <c r="V8" s="9"/>
      <c r="W8" s="9"/>
      <c r="X8" s="13"/>
      <c r="Y8" s="15" t="str">
        <f aca="false">IF(OR(A8="",H8=""),"",H8-A8)</f>
        <v/>
      </c>
      <c r="Z8" s="15" t="str">
        <f aca="false">IF(OR(A8="",Q8=""),"",Q8-A8)</f>
        <v/>
      </c>
      <c r="AA8" s="16" t="str">
        <f aca="false">IF(OR(L8="",J8=""),"",L8*IF(K8="",$C$3,K8)*J8*IF(E8="Short",1,-1))</f>
        <v/>
      </c>
      <c r="AB8" s="16" t="str">
        <f aca="false">IF(OR(A8="",L8="",J8=""),"",IF(N(U8)&gt;0,U8,IF(E8="Long",L8*IF(K8="",$C$3,K8)*J8,IF(AND(N(F8)&gt;0,N(G8)&gt;0),MAX(0,ABS(F8-G8)-L8)*IF(K8="",$C$3,K8)*J8,IF(AND(D8="Put",N(F8)&gt;0),MAX(0,F8-L8)*IF(K8="",$C$3,K8)*J8,"")))))</f>
        <v/>
      </c>
      <c r="AC8" s="16" t="str">
        <f aca="false">IF(OR(A8="",L8="",J8="",R8="",R8="Open"),"",IF(E8="Short",L8-N(S8),N(S8)-L8)*IF(K8="",$C$3,K8)*J8-N(T8))</f>
        <v/>
      </c>
      <c r="AD8" s="17" t="str">
        <f aca="false">IF(OR(AC8="",AB8=""),"",IF(AB8&gt;0,AC8/AB8,""))</f>
        <v/>
      </c>
      <c r="AE8" s="18" t="str">
        <f aca="false">IF(OR(AC8="",Q8=""),"",DATE(YEAR(Q8),MONTH(Q8),1))</f>
        <v/>
      </c>
      <c r="AF8" s="15" t="str">
        <f aca="false">IF(AC8="","",1)</f>
        <v/>
      </c>
    </row>
    <row r="9" customFormat="false" ht="15" hidden="false" customHeight="false" outlineLevel="0" collapsed="false">
      <c r="A9" s="8"/>
      <c r="B9" s="9"/>
      <c r="C9" s="9"/>
      <c r="D9" s="9"/>
      <c r="E9" s="9"/>
      <c r="F9" s="10"/>
      <c r="G9" s="10"/>
      <c r="H9" s="8"/>
      <c r="I9" s="10"/>
      <c r="J9" s="9"/>
      <c r="K9" s="9"/>
      <c r="L9" s="10"/>
      <c r="M9" s="11"/>
      <c r="N9" s="12"/>
      <c r="O9" s="13"/>
      <c r="P9" s="13"/>
      <c r="Q9" s="8"/>
      <c r="R9" s="9"/>
      <c r="S9" s="10"/>
      <c r="T9" s="14"/>
      <c r="U9" s="14"/>
      <c r="V9" s="9"/>
      <c r="W9" s="9"/>
      <c r="X9" s="13"/>
      <c r="Y9" s="15" t="str">
        <f aca="false">IF(OR(A9="",H9=""),"",H9-A9)</f>
        <v/>
      </c>
      <c r="Z9" s="15" t="str">
        <f aca="false">IF(OR(A9="",Q9=""),"",Q9-A9)</f>
        <v/>
      </c>
      <c r="AA9" s="16" t="str">
        <f aca="false">IF(OR(L9="",J9=""),"",L9*IF(K9="",$C$3,K9)*J9*IF(E9="Short",1,-1))</f>
        <v/>
      </c>
      <c r="AB9" s="16" t="str">
        <f aca="false">IF(OR(A9="",L9="",J9=""),"",IF(N(U9)&gt;0,U9,IF(E9="Long",L9*IF(K9="",$C$3,K9)*J9,IF(AND(N(F9)&gt;0,N(G9)&gt;0),MAX(0,ABS(F9-G9)-L9)*IF(K9="",$C$3,K9)*J9,IF(AND(D9="Put",N(F9)&gt;0),MAX(0,F9-L9)*IF(K9="",$C$3,K9)*J9,"")))))</f>
        <v/>
      </c>
      <c r="AC9" s="16" t="str">
        <f aca="false">IF(OR(A9="",L9="",J9="",R9="",R9="Open"),"",IF(E9="Short",L9-N(S9),N(S9)-L9)*IF(K9="",$C$3,K9)*J9-N(T9))</f>
        <v/>
      </c>
      <c r="AD9" s="17" t="str">
        <f aca="false">IF(OR(AC9="",AB9=""),"",IF(AB9&gt;0,AC9/AB9,""))</f>
        <v/>
      </c>
      <c r="AE9" s="18" t="str">
        <f aca="false">IF(OR(AC9="",Q9=""),"",DATE(YEAR(Q9),MONTH(Q9),1))</f>
        <v/>
      </c>
      <c r="AF9" s="15" t="str">
        <f aca="false">IF(AC9="","",1)</f>
        <v/>
      </c>
    </row>
    <row r="10" customFormat="false" ht="15" hidden="false" customHeight="false" outlineLevel="0" collapsed="false">
      <c r="A10" s="8"/>
      <c r="B10" s="9"/>
      <c r="C10" s="9"/>
      <c r="D10" s="9"/>
      <c r="E10" s="9"/>
      <c r="F10" s="10"/>
      <c r="G10" s="10"/>
      <c r="H10" s="8"/>
      <c r="I10" s="10"/>
      <c r="J10" s="9"/>
      <c r="K10" s="9"/>
      <c r="L10" s="10"/>
      <c r="M10" s="11"/>
      <c r="N10" s="12"/>
      <c r="O10" s="13"/>
      <c r="P10" s="13"/>
      <c r="Q10" s="8"/>
      <c r="R10" s="9"/>
      <c r="S10" s="10"/>
      <c r="T10" s="14"/>
      <c r="U10" s="14"/>
      <c r="V10" s="9"/>
      <c r="W10" s="9"/>
      <c r="X10" s="13"/>
      <c r="Y10" s="15" t="str">
        <f aca="false">IF(OR(A10="",H10=""),"",H10-A10)</f>
        <v/>
      </c>
      <c r="Z10" s="15" t="str">
        <f aca="false">IF(OR(A10="",Q10=""),"",Q10-A10)</f>
        <v/>
      </c>
      <c r="AA10" s="16" t="str">
        <f aca="false">IF(OR(L10="",J10=""),"",L10*IF(K10="",$C$3,K10)*J10*IF(E10="Short",1,-1))</f>
        <v/>
      </c>
      <c r="AB10" s="16" t="str">
        <f aca="false">IF(OR(A10="",L10="",J10=""),"",IF(N(U10)&gt;0,U10,IF(E10="Long",L10*IF(K10="",$C$3,K10)*J10,IF(AND(N(F10)&gt;0,N(G10)&gt;0),MAX(0,ABS(F10-G10)-L10)*IF(K10="",$C$3,K10)*J10,IF(AND(D10="Put",N(F10)&gt;0),MAX(0,F10-L10)*IF(K10="",$C$3,K10)*J10,"")))))</f>
        <v/>
      </c>
      <c r="AC10" s="16" t="str">
        <f aca="false">IF(OR(A10="",L10="",J10="",R10="",R10="Open"),"",IF(E10="Short",L10-N(S10),N(S10)-L10)*IF(K10="",$C$3,K10)*J10-N(T10))</f>
        <v/>
      </c>
      <c r="AD10" s="17" t="str">
        <f aca="false">IF(OR(AC10="",AB10=""),"",IF(AB10&gt;0,AC10/AB10,""))</f>
        <v/>
      </c>
      <c r="AE10" s="18" t="str">
        <f aca="false">IF(OR(AC10="",Q10=""),"",DATE(YEAR(Q10),MONTH(Q10),1))</f>
        <v/>
      </c>
      <c r="AF10" s="15" t="str">
        <f aca="false">IF(AC10="","",1)</f>
        <v/>
      </c>
    </row>
    <row r="11" customFormat="false" ht="15" hidden="false" customHeight="false" outlineLevel="0" collapsed="false">
      <c r="A11" s="8"/>
      <c r="B11" s="9"/>
      <c r="C11" s="9"/>
      <c r="D11" s="9"/>
      <c r="E11" s="9"/>
      <c r="F11" s="10"/>
      <c r="G11" s="10"/>
      <c r="H11" s="8"/>
      <c r="I11" s="10"/>
      <c r="J11" s="9"/>
      <c r="K11" s="9"/>
      <c r="L11" s="10"/>
      <c r="M11" s="11"/>
      <c r="N11" s="12"/>
      <c r="O11" s="13"/>
      <c r="P11" s="13"/>
      <c r="Q11" s="8"/>
      <c r="R11" s="9"/>
      <c r="S11" s="10"/>
      <c r="T11" s="14"/>
      <c r="U11" s="14"/>
      <c r="V11" s="9"/>
      <c r="W11" s="9"/>
      <c r="X11" s="13"/>
      <c r="Y11" s="15" t="str">
        <f aca="false">IF(OR(A11="",H11=""),"",H11-A11)</f>
        <v/>
      </c>
      <c r="Z11" s="15" t="str">
        <f aca="false">IF(OR(A11="",Q11=""),"",Q11-A11)</f>
        <v/>
      </c>
      <c r="AA11" s="16" t="str">
        <f aca="false">IF(OR(L11="",J11=""),"",L11*IF(K11="",$C$3,K11)*J11*IF(E11="Short",1,-1))</f>
        <v/>
      </c>
      <c r="AB11" s="16" t="str">
        <f aca="false">IF(OR(A11="",L11="",J11=""),"",IF(N(U11)&gt;0,U11,IF(E11="Long",L11*IF(K11="",$C$3,K11)*J11,IF(AND(N(F11)&gt;0,N(G11)&gt;0),MAX(0,ABS(F11-G11)-L11)*IF(K11="",$C$3,K11)*J11,IF(AND(D11="Put",N(F11)&gt;0),MAX(0,F11-L11)*IF(K11="",$C$3,K11)*J11,"")))))</f>
        <v/>
      </c>
      <c r="AC11" s="16" t="str">
        <f aca="false">IF(OR(A11="",L11="",J11="",R11="",R11="Open"),"",IF(E11="Short",L11-N(S11),N(S11)-L11)*IF(K11="",$C$3,K11)*J11-N(T11))</f>
        <v/>
      </c>
      <c r="AD11" s="17" t="str">
        <f aca="false">IF(OR(AC11="",AB11=""),"",IF(AB11&gt;0,AC11/AB11,""))</f>
        <v/>
      </c>
      <c r="AE11" s="18" t="str">
        <f aca="false">IF(OR(AC11="",Q11=""),"",DATE(YEAR(Q11),MONTH(Q11),1))</f>
        <v/>
      </c>
      <c r="AF11" s="15" t="str">
        <f aca="false">IF(AC11="","",1)</f>
        <v/>
      </c>
    </row>
    <row r="12" customFormat="false" ht="15" hidden="false" customHeight="false" outlineLevel="0" collapsed="false">
      <c r="A12" s="8"/>
      <c r="B12" s="9"/>
      <c r="C12" s="9"/>
      <c r="D12" s="9"/>
      <c r="E12" s="9"/>
      <c r="F12" s="10"/>
      <c r="G12" s="10"/>
      <c r="H12" s="8"/>
      <c r="I12" s="10"/>
      <c r="J12" s="9"/>
      <c r="K12" s="9"/>
      <c r="L12" s="10"/>
      <c r="M12" s="11"/>
      <c r="N12" s="12"/>
      <c r="O12" s="13"/>
      <c r="P12" s="13"/>
      <c r="Q12" s="8"/>
      <c r="R12" s="9"/>
      <c r="S12" s="10"/>
      <c r="T12" s="14"/>
      <c r="U12" s="14"/>
      <c r="V12" s="9"/>
      <c r="W12" s="9"/>
      <c r="X12" s="13"/>
      <c r="Y12" s="15" t="str">
        <f aca="false">IF(OR(A12="",H12=""),"",H12-A12)</f>
        <v/>
      </c>
      <c r="Z12" s="15" t="str">
        <f aca="false">IF(OR(A12="",Q12=""),"",Q12-A12)</f>
        <v/>
      </c>
      <c r="AA12" s="16" t="str">
        <f aca="false">IF(OR(L12="",J12=""),"",L12*IF(K12="",$C$3,K12)*J12*IF(E12="Short",1,-1))</f>
        <v/>
      </c>
      <c r="AB12" s="16" t="str">
        <f aca="false">IF(OR(A12="",L12="",J12=""),"",IF(N(U12)&gt;0,U12,IF(E12="Long",L12*IF(K12="",$C$3,K12)*J12,IF(AND(N(F12)&gt;0,N(G12)&gt;0),MAX(0,ABS(F12-G12)-L12)*IF(K12="",$C$3,K12)*J12,IF(AND(D12="Put",N(F12)&gt;0),MAX(0,F12-L12)*IF(K12="",$C$3,K12)*J12,"")))))</f>
        <v/>
      </c>
      <c r="AC12" s="16" t="str">
        <f aca="false">IF(OR(A12="",L12="",J12="",R12="",R12="Open"),"",IF(E12="Short",L12-N(S12),N(S12)-L12)*IF(K12="",$C$3,K12)*J12-N(T12))</f>
        <v/>
      </c>
      <c r="AD12" s="17" t="str">
        <f aca="false">IF(OR(AC12="",AB12=""),"",IF(AB12&gt;0,AC12/AB12,""))</f>
        <v/>
      </c>
      <c r="AE12" s="18" t="str">
        <f aca="false">IF(OR(AC12="",Q12=""),"",DATE(YEAR(Q12),MONTH(Q12),1))</f>
        <v/>
      </c>
      <c r="AF12" s="15" t="str">
        <f aca="false">IF(AC12="","",1)</f>
        <v/>
      </c>
    </row>
    <row r="13" customFormat="false" ht="15" hidden="false" customHeight="false" outlineLevel="0" collapsed="false">
      <c r="A13" s="8"/>
      <c r="B13" s="9"/>
      <c r="C13" s="9"/>
      <c r="D13" s="9"/>
      <c r="E13" s="9"/>
      <c r="F13" s="10"/>
      <c r="G13" s="10"/>
      <c r="H13" s="8"/>
      <c r="I13" s="10"/>
      <c r="J13" s="9"/>
      <c r="K13" s="9"/>
      <c r="L13" s="10"/>
      <c r="M13" s="11"/>
      <c r="N13" s="12"/>
      <c r="O13" s="13"/>
      <c r="P13" s="13"/>
      <c r="Q13" s="8"/>
      <c r="R13" s="9"/>
      <c r="S13" s="10"/>
      <c r="T13" s="14"/>
      <c r="U13" s="14"/>
      <c r="V13" s="9"/>
      <c r="W13" s="9"/>
      <c r="X13" s="13"/>
      <c r="Y13" s="15" t="str">
        <f aca="false">IF(OR(A13="",H13=""),"",H13-A13)</f>
        <v/>
      </c>
      <c r="Z13" s="15" t="str">
        <f aca="false">IF(OR(A13="",Q13=""),"",Q13-A13)</f>
        <v/>
      </c>
      <c r="AA13" s="16" t="str">
        <f aca="false">IF(OR(L13="",J13=""),"",L13*IF(K13="",$C$3,K13)*J13*IF(E13="Short",1,-1))</f>
        <v/>
      </c>
      <c r="AB13" s="16" t="str">
        <f aca="false">IF(OR(A13="",L13="",J13=""),"",IF(N(U13)&gt;0,U13,IF(E13="Long",L13*IF(K13="",$C$3,K13)*J13,IF(AND(N(F13)&gt;0,N(G13)&gt;0),MAX(0,ABS(F13-G13)-L13)*IF(K13="",$C$3,K13)*J13,IF(AND(D13="Put",N(F13)&gt;0),MAX(0,F13-L13)*IF(K13="",$C$3,K13)*J13,"")))))</f>
        <v/>
      </c>
      <c r="AC13" s="16" t="str">
        <f aca="false">IF(OR(A13="",L13="",J13="",R13="",R13="Open"),"",IF(E13="Short",L13-N(S13),N(S13)-L13)*IF(K13="",$C$3,K13)*J13-N(T13))</f>
        <v/>
      </c>
      <c r="AD13" s="17" t="str">
        <f aca="false">IF(OR(AC13="",AB13=""),"",IF(AB13&gt;0,AC13/AB13,""))</f>
        <v/>
      </c>
      <c r="AE13" s="18" t="str">
        <f aca="false">IF(OR(AC13="",Q13=""),"",DATE(YEAR(Q13),MONTH(Q13),1))</f>
        <v/>
      </c>
      <c r="AF13" s="15" t="str">
        <f aca="false">IF(AC13="","",1)</f>
        <v/>
      </c>
    </row>
    <row r="14" customFormat="false" ht="15" hidden="false" customHeight="false" outlineLevel="0" collapsed="false">
      <c r="A14" s="8"/>
      <c r="B14" s="9"/>
      <c r="C14" s="9"/>
      <c r="D14" s="9"/>
      <c r="E14" s="9"/>
      <c r="F14" s="10"/>
      <c r="G14" s="10"/>
      <c r="H14" s="8"/>
      <c r="I14" s="10"/>
      <c r="J14" s="9"/>
      <c r="K14" s="9"/>
      <c r="L14" s="10"/>
      <c r="M14" s="11"/>
      <c r="N14" s="12"/>
      <c r="O14" s="13"/>
      <c r="P14" s="13"/>
      <c r="Q14" s="8"/>
      <c r="R14" s="9"/>
      <c r="S14" s="10"/>
      <c r="T14" s="14"/>
      <c r="U14" s="14"/>
      <c r="V14" s="9"/>
      <c r="W14" s="9"/>
      <c r="X14" s="13"/>
      <c r="Y14" s="15" t="str">
        <f aca="false">IF(OR(A14="",H14=""),"",H14-A14)</f>
        <v/>
      </c>
      <c r="Z14" s="15" t="str">
        <f aca="false">IF(OR(A14="",Q14=""),"",Q14-A14)</f>
        <v/>
      </c>
      <c r="AA14" s="16" t="str">
        <f aca="false">IF(OR(L14="",J14=""),"",L14*IF(K14="",$C$3,K14)*J14*IF(E14="Short",1,-1))</f>
        <v/>
      </c>
      <c r="AB14" s="16" t="str">
        <f aca="false">IF(OR(A14="",L14="",J14=""),"",IF(N(U14)&gt;0,U14,IF(E14="Long",L14*IF(K14="",$C$3,K14)*J14,IF(AND(N(F14)&gt;0,N(G14)&gt;0),MAX(0,ABS(F14-G14)-L14)*IF(K14="",$C$3,K14)*J14,IF(AND(D14="Put",N(F14)&gt;0),MAX(0,F14-L14)*IF(K14="",$C$3,K14)*J14,"")))))</f>
        <v/>
      </c>
      <c r="AC14" s="16" t="str">
        <f aca="false">IF(OR(A14="",L14="",J14="",R14="",R14="Open"),"",IF(E14="Short",L14-N(S14),N(S14)-L14)*IF(K14="",$C$3,K14)*J14-N(T14))</f>
        <v/>
      </c>
      <c r="AD14" s="17" t="str">
        <f aca="false">IF(OR(AC14="",AB14=""),"",IF(AB14&gt;0,AC14/AB14,""))</f>
        <v/>
      </c>
      <c r="AE14" s="18" t="str">
        <f aca="false">IF(OR(AC14="",Q14=""),"",DATE(YEAR(Q14),MONTH(Q14),1))</f>
        <v/>
      </c>
      <c r="AF14" s="15" t="str">
        <f aca="false">IF(AC14="","",1)</f>
        <v/>
      </c>
    </row>
    <row r="15" customFormat="false" ht="15" hidden="false" customHeight="false" outlineLevel="0" collapsed="false">
      <c r="A15" s="8"/>
      <c r="B15" s="9"/>
      <c r="C15" s="9"/>
      <c r="D15" s="9"/>
      <c r="E15" s="9"/>
      <c r="F15" s="10"/>
      <c r="G15" s="10"/>
      <c r="H15" s="8"/>
      <c r="I15" s="10"/>
      <c r="J15" s="9"/>
      <c r="K15" s="9"/>
      <c r="L15" s="10"/>
      <c r="M15" s="11"/>
      <c r="N15" s="12"/>
      <c r="O15" s="13"/>
      <c r="P15" s="13"/>
      <c r="Q15" s="8"/>
      <c r="R15" s="9"/>
      <c r="S15" s="10"/>
      <c r="T15" s="14"/>
      <c r="U15" s="14"/>
      <c r="V15" s="9"/>
      <c r="W15" s="9"/>
      <c r="X15" s="13"/>
      <c r="Y15" s="15" t="str">
        <f aca="false">IF(OR(A15="",H15=""),"",H15-A15)</f>
        <v/>
      </c>
      <c r="Z15" s="15" t="str">
        <f aca="false">IF(OR(A15="",Q15=""),"",Q15-A15)</f>
        <v/>
      </c>
      <c r="AA15" s="16" t="str">
        <f aca="false">IF(OR(L15="",J15=""),"",L15*IF(K15="",$C$3,K15)*J15*IF(E15="Short",1,-1))</f>
        <v/>
      </c>
      <c r="AB15" s="16" t="str">
        <f aca="false">IF(OR(A15="",L15="",J15=""),"",IF(N(U15)&gt;0,U15,IF(E15="Long",L15*IF(K15="",$C$3,K15)*J15,IF(AND(N(F15)&gt;0,N(G15)&gt;0),MAX(0,ABS(F15-G15)-L15)*IF(K15="",$C$3,K15)*J15,IF(AND(D15="Put",N(F15)&gt;0),MAX(0,F15-L15)*IF(K15="",$C$3,K15)*J15,"")))))</f>
        <v/>
      </c>
      <c r="AC15" s="16" t="str">
        <f aca="false">IF(OR(A15="",L15="",J15="",R15="",R15="Open"),"",IF(E15="Short",L15-N(S15),N(S15)-L15)*IF(K15="",$C$3,K15)*J15-N(T15))</f>
        <v/>
      </c>
      <c r="AD15" s="17" t="str">
        <f aca="false">IF(OR(AC15="",AB15=""),"",IF(AB15&gt;0,AC15/AB15,""))</f>
        <v/>
      </c>
      <c r="AE15" s="18" t="str">
        <f aca="false">IF(OR(AC15="",Q15=""),"",DATE(YEAR(Q15),MONTH(Q15),1))</f>
        <v/>
      </c>
      <c r="AF15" s="15" t="str">
        <f aca="false">IF(AC15="","",1)</f>
        <v/>
      </c>
    </row>
    <row r="16" customFormat="false" ht="15" hidden="false" customHeight="false" outlineLevel="0" collapsed="false">
      <c r="A16" s="8"/>
      <c r="B16" s="9"/>
      <c r="C16" s="9"/>
      <c r="D16" s="9"/>
      <c r="E16" s="9"/>
      <c r="F16" s="10"/>
      <c r="G16" s="10"/>
      <c r="H16" s="8"/>
      <c r="I16" s="10"/>
      <c r="J16" s="9"/>
      <c r="K16" s="9"/>
      <c r="L16" s="10"/>
      <c r="M16" s="11"/>
      <c r="N16" s="12"/>
      <c r="O16" s="13"/>
      <c r="P16" s="13"/>
      <c r="Q16" s="8"/>
      <c r="R16" s="9"/>
      <c r="S16" s="10"/>
      <c r="T16" s="14"/>
      <c r="U16" s="14"/>
      <c r="V16" s="9"/>
      <c r="W16" s="9"/>
      <c r="X16" s="13"/>
      <c r="Y16" s="15" t="str">
        <f aca="false">IF(OR(A16="",H16=""),"",H16-A16)</f>
        <v/>
      </c>
      <c r="Z16" s="15" t="str">
        <f aca="false">IF(OR(A16="",Q16=""),"",Q16-A16)</f>
        <v/>
      </c>
      <c r="AA16" s="16" t="str">
        <f aca="false">IF(OR(L16="",J16=""),"",L16*IF(K16="",$C$3,K16)*J16*IF(E16="Short",1,-1))</f>
        <v/>
      </c>
      <c r="AB16" s="16" t="str">
        <f aca="false">IF(OR(A16="",L16="",J16=""),"",IF(N(U16)&gt;0,U16,IF(E16="Long",L16*IF(K16="",$C$3,K16)*J16,IF(AND(N(F16)&gt;0,N(G16)&gt;0),MAX(0,ABS(F16-G16)-L16)*IF(K16="",$C$3,K16)*J16,IF(AND(D16="Put",N(F16)&gt;0),MAX(0,F16-L16)*IF(K16="",$C$3,K16)*J16,"")))))</f>
        <v/>
      </c>
      <c r="AC16" s="16" t="str">
        <f aca="false">IF(OR(A16="",L16="",J16="",R16="",R16="Open"),"",IF(E16="Short",L16-N(S16),N(S16)-L16)*IF(K16="",$C$3,K16)*J16-N(T16))</f>
        <v/>
      </c>
      <c r="AD16" s="17" t="str">
        <f aca="false">IF(OR(AC16="",AB16=""),"",IF(AB16&gt;0,AC16/AB16,""))</f>
        <v/>
      </c>
      <c r="AE16" s="18" t="str">
        <f aca="false">IF(OR(AC16="",Q16=""),"",DATE(YEAR(Q16),MONTH(Q16),1))</f>
        <v/>
      </c>
      <c r="AF16" s="15" t="str">
        <f aca="false">IF(AC16="","",1)</f>
        <v/>
      </c>
    </row>
    <row r="17" customFormat="false" ht="15" hidden="false" customHeight="false" outlineLevel="0" collapsed="false">
      <c r="A17" s="8"/>
      <c r="B17" s="9"/>
      <c r="C17" s="9"/>
      <c r="D17" s="9"/>
      <c r="E17" s="9"/>
      <c r="F17" s="10"/>
      <c r="G17" s="10"/>
      <c r="H17" s="8"/>
      <c r="I17" s="10"/>
      <c r="J17" s="9"/>
      <c r="K17" s="9"/>
      <c r="L17" s="10"/>
      <c r="M17" s="11"/>
      <c r="N17" s="12"/>
      <c r="O17" s="13"/>
      <c r="P17" s="13"/>
      <c r="Q17" s="8"/>
      <c r="R17" s="9"/>
      <c r="S17" s="10"/>
      <c r="T17" s="14"/>
      <c r="U17" s="14"/>
      <c r="V17" s="9"/>
      <c r="W17" s="9"/>
      <c r="X17" s="13"/>
      <c r="Y17" s="15" t="str">
        <f aca="false">IF(OR(A17="",H17=""),"",H17-A17)</f>
        <v/>
      </c>
      <c r="Z17" s="15" t="str">
        <f aca="false">IF(OR(A17="",Q17=""),"",Q17-A17)</f>
        <v/>
      </c>
      <c r="AA17" s="16" t="str">
        <f aca="false">IF(OR(L17="",J17=""),"",L17*IF(K17="",$C$3,K17)*J17*IF(E17="Short",1,-1))</f>
        <v/>
      </c>
      <c r="AB17" s="16" t="str">
        <f aca="false">IF(OR(A17="",L17="",J17=""),"",IF(N(U17)&gt;0,U17,IF(E17="Long",L17*IF(K17="",$C$3,K17)*J17,IF(AND(N(F17)&gt;0,N(G17)&gt;0),MAX(0,ABS(F17-G17)-L17)*IF(K17="",$C$3,K17)*J17,IF(AND(D17="Put",N(F17)&gt;0),MAX(0,F17-L17)*IF(K17="",$C$3,K17)*J17,"")))))</f>
        <v/>
      </c>
      <c r="AC17" s="16" t="str">
        <f aca="false">IF(OR(A17="",L17="",J17="",R17="",R17="Open"),"",IF(E17="Short",L17-N(S17),N(S17)-L17)*IF(K17="",$C$3,K17)*J17-N(T17))</f>
        <v/>
      </c>
      <c r="AD17" s="17" t="str">
        <f aca="false">IF(OR(AC17="",AB17=""),"",IF(AB17&gt;0,AC17/AB17,""))</f>
        <v/>
      </c>
      <c r="AE17" s="18" t="str">
        <f aca="false">IF(OR(AC17="",Q17=""),"",DATE(YEAR(Q17),MONTH(Q17),1))</f>
        <v/>
      </c>
      <c r="AF17" s="15" t="str">
        <f aca="false">IF(AC17="","",1)</f>
        <v/>
      </c>
    </row>
    <row r="18" customFormat="false" ht="15" hidden="false" customHeight="false" outlineLevel="0" collapsed="false">
      <c r="A18" s="8"/>
      <c r="B18" s="9"/>
      <c r="C18" s="9"/>
      <c r="D18" s="9"/>
      <c r="E18" s="9"/>
      <c r="F18" s="10"/>
      <c r="G18" s="10"/>
      <c r="H18" s="8"/>
      <c r="I18" s="10"/>
      <c r="J18" s="9"/>
      <c r="K18" s="9"/>
      <c r="L18" s="10"/>
      <c r="M18" s="11"/>
      <c r="N18" s="12"/>
      <c r="O18" s="13"/>
      <c r="P18" s="13"/>
      <c r="Q18" s="8"/>
      <c r="R18" s="9"/>
      <c r="S18" s="10"/>
      <c r="T18" s="14"/>
      <c r="U18" s="14"/>
      <c r="V18" s="9"/>
      <c r="W18" s="9"/>
      <c r="X18" s="13"/>
      <c r="Y18" s="15" t="str">
        <f aca="false">IF(OR(A18="",H18=""),"",H18-A18)</f>
        <v/>
      </c>
      <c r="Z18" s="15" t="str">
        <f aca="false">IF(OR(A18="",Q18=""),"",Q18-A18)</f>
        <v/>
      </c>
      <c r="AA18" s="16" t="str">
        <f aca="false">IF(OR(L18="",J18=""),"",L18*IF(K18="",$C$3,K18)*J18*IF(E18="Short",1,-1))</f>
        <v/>
      </c>
      <c r="AB18" s="16" t="str">
        <f aca="false">IF(OR(A18="",L18="",J18=""),"",IF(N(U18)&gt;0,U18,IF(E18="Long",L18*IF(K18="",$C$3,K18)*J18,IF(AND(N(F18)&gt;0,N(G18)&gt;0),MAX(0,ABS(F18-G18)-L18)*IF(K18="",$C$3,K18)*J18,IF(AND(D18="Put",N(F18)&gt;0),MAX(0,F18-L18)*IF(K18="",$C$3,K18)*J18,"")))))</f>
        <v/>
      </c>
      <c r="AC18" s="16" t="str">
        <f aca="false">IF(OR(A18="",L18="",J18="",R18="",R18="Open"),"",IF(E18="Short",L18-N(S18),N(S18)-L18)*IF(K18="",$C$3,K18)*J18-N(T18))</f>
        <v/>
      </c>
      <c r="AD18" s="17" t="str">
        <f aca="false">IF(OR(AC18="",AB18=""),"",IF(AB18&gt;0,AC18/AB18,""))</f>
        <v/>
      </c>
      <c r="AE18" s="18" t="str">
        <f aca="false">IF(OR(AC18="",Q18=""),"",DATE(YEAR(Q18),MONTH(Q18),1))</f>
        <v/>
      </c>
      <c r="AF18" s="15" t="str">
        <f aca="false">IF(AC18="","",1)</f>
        <v/>
      </c>
    </row>
    <row r="19" customFormat="false" ht="15" hidden="false" customHeight="false" outlineLevel="0" collapsed="false">
      <c r="A19" s="8"/>
      <c r="B19" s="9"/>
      <c r="C19" s="9"/>
      <c r="D19" s="9"/>
      <c r="E19" s="9"/>
      <c r="F19" s="10"/>
      <c r="G19" s="10"/>
      <c r="H19" s="8"/>
      <c r="I19" s="10"/>
      <c r="J19" s="9"/>
      <c r="K19" s="9"/>
      <c r="L19" s="10"/>
      <c r="M19" s="11"/>
      <c r="N19" s="12"/>
      <c r="O19" s="13"/>
      <c r="P19" s="13"/>
      <c r="Q19" s="8"/>
      <c r="R19" s="9"/>
      <c r="S19" s="10"/>
      <c r="T19" s="14"/>
      <c r="U19" s="14"/>
      <c r="V19" s="9"/>
      <c r="W19" s="9"/>
      <c r="X19" s="13"/>
      <c r="Y19" s="15" t="str">
        <f aca="false">IF(OR(A19="",H19=""),"",H19-A19)</f>
        <v/>
      </c>
      <c r="Z19" s="15" t="str">
        <f aca="false">IF(OR(A19="",Q19=""),"",Q19-A19)</f>
        <v/>
      </c>
      <c r="AA19" s="16" t="str">
        <f aca="false">IF(OR(L19="",J19=""),"",L19*IF(K19="",$C$3,K19)*J19*IF(E19="Short",1,-1))</f>
        <v/>
      </c>
      <c r="AB19" s="16" t="str">
        <f aca="false">IF(OR(A19="",L19="",J19=""),"",IF(N(U19)&gt;0,U19,IF(E19="Long",L19*IF(K19="",$C$3,K19)*J19,IF(AND(N(F19)&gt;0,N(G19)&gt;0),MAX(0,ABS(F19-G19)-L19)*IF(K19="",$C$3,K19)*J19,IF(AND(D19="Put",N(F19)&gt;0),MAX(0,F19-L19)*IF(K19="",$C$3,K19)*J19,"")))))</f>
        <v/>
      </c>
      <c r="AC19" s="16" t="str">
        <f aca="false">IF(OR(A19="",L19="",J19="",R19="",R19="Open"),"",IF(E19="Short",L19-N(S19),N(S19)-L19)*IF(K19="",$C$3,K19)*J19-N(T19))</f>
        <v/>
      </c>
      <c r="AD19" s="17" t="str">
        <f aca="false">IF(OR(AC19="",AB19=""),"",IF(AB19&gt;0,AC19/AB19,""))</f>
        <v/>
      </c>
      <c r="AE19" s="18" t="str">
        <f aca="false">IF(OR(AC19="",Q19=""),"",DATE(YEAR(Q19),MONTH(Q19),1))</f>
        <v/>
      </c>
      <c r="AF19" s="15" t="str">
        <f aca="false">IF(AC19="","",1)</f>
        <v/>
      </c>
    </row>
    <row r="20" customFormat="false" ht="15" hidden="false" customHeight="false" outlineLevel="0" collapsed="false">
      <c r="A20" s="8"/>
      <c r="B20" s="9"/>
      <c r="C20" s="9"/>
      <c r="D20" s="9"/>
      <c r="E20" s="9"/>
      <c r="F20" s="10"/>
      <c r="G20" s="10"/>
      <c r="H20" s="8"/>
      <c r="I20" s="10"/>
      <c r="J20" s="9"/>
      <c r="K20" s="9"/>
      <c r="L20" s="10"/>
      <c r="M20" s="11"/>
      <c r="N20" s="12"/>
      <c r="O20" s="13"/>
      <c r="P20" s="13"/>
      <c r="Q20" s="8"/>
      <c r="R20" s="9"/>
      <c r="S20" s="10"/>
      <c r="T20" s="14"/>
      <c r="U20" s="14"/>
      <c r="V20" s="9"/>
      <c r="W20" s="9"/>
      <c r="X20" s="13"/>
      <c r="Y20" s="15" t="str">
        <f aca="false">IF(OR(A20="",H20=""),"",H20-A20)</f>
        <v/>
      </c>
      <c r="Z20" s="15" t="str">
        <f aca="false">IF(OR(A20="",Q20=""),"",Q20-A20)</f>
        <v/>
      </c>
      <c r="AA20" s="16" t="str">
        <f aca="false">IF(OR(L20="",J20=""),"",L20*IF(K20="",$C$3,K20)*J20*IF(E20="Short",1,-1))</f>
        <v/>
      </c>
      <c r="AB20" s="16" t="str">
        <f aca="false">IF(OR(A20="",L20="",J20=""),"",IF(N(U20)&gt;0,U20,IF(E20="Long",L20*IF(K20="",$C$3,K20)*J20,IF(AND(N(F20)&gt;0,N(G20)&gt;0),MAX(0,ABS(F20-G20)-L20)*IF(K20="",$C$3,K20)*J20,IF(AND(D20="Put",N(F20)&gt;0),MAX(0,F20-L20)*IF(K20="",$C$3,K20)*J20,"")))))</f>
        <v/>
      </c>
      <c r="AC20" s="16" t="str">
        <f aca="false">IF(OR(A20="",L20="",J20="",R20="",R20="Open"),"",IF(E20="Short",L20-N(S20),N(S20)-L20)*IF(K20="",$C$3,K20)*J20-N(T20))</f>
        <v/>
      </c>
      <c r="AD20" s="17" t="str">
        <f aca="false">IF(OR(AC20="",AB20=""),"",IF(AB20&gt;0,AC20/AB20,""))</f>
        <v/>
      </c>
      <c r="AE20" s="18" t="str">
        <f aca="false">IF(OR(AC20="",Q20=""),"",DATE(YEAR(Q20),MONTH(Q20),1))</f>
        <v/>
      </c>
      <c r="AF20" s="15" t="str">
        <f aca="false">IF(AC20="","",1)</f>
        <v/>
      </c>
    </row>
    <row r="21" customFormat="false" ht="15" hidden="false" customHeight="false" outlineLevel="0" collapsed="false">
      <c r="A21" s="8"/>
      <c r="B21" s="9"/>
      <c r="C21" s="9"/>
      <c r="D21" s="9"/>
      <c r="E21" s="9"/>
      <c r="F21" s="10"/>
      <c r="G21" s="10"/>
      <c r="H21" s="8"/>
      <c r="I21" s="10"/>
      <c r="J21" s="9"/>
      <c r="K21" s="9"/>
      <c r="L21" s="10"/>
      <c r="M21" s="11"/>
      <c r="N21" s="12"/>
      <c r="O21" s="13"/>
      <c r="P21" s="13"/>
      <c r="Q21" s="8"/>
      <c r="R21" s="9"/>
      <c r="S21" s="10"/>
      <c r="T21" s="14"/>
      <c r="U21" s="14"/>
      <c r="V21" s="9"/>
      <c r="W21" s="9"/>
      <c r="X21" s="13"/>
      <c r="Y21" s="15" t="str">
        <f aca="false">IF(OR(A21="",H21=""),"",H21-A21)</f>
        <v/>
      </c>
      <c r="Z21" s="15" t="str">
        <f aca="false">IF(OR(A21="",Q21=""),"",Q21-A21)</f>
        <v/>
      </c>
      <c r="AA21" s="16" t="str">
        <f aca="false">IF(OR(L21="",J21=""),"",L21*IF(K21="",$C$3,K21)*J21*IF(E21="Short",1,-1))</f>
        <v/>
      </c>
      <c r="AB21" s="16" t="str">
        <f aca="false">IF(OR(A21="",L21="",J21=""),"",IF(N(U21)&gt;0,U21,IF(E21="Long",L21*IF(K21="",$C$3,K21)*J21,IF(AND(N(F21)&gt;0,N(G21)&gt;0),MAX(0,ABS(F21-G21)-L21)*IF(K21="",$C$3,K21)*J21,IF(AND(D21="Put",N(F21)&gt;0),MAX(0,F21-L21)*IF(K21="",$C$3,K21)*J21,"")))))</f>
        <v/>
      </c>
      <c r="AC21" s="16" t="str">
        <f aca="false">IF(OR(A21="",L21="",J21="",R21="",R21="Open"),"",IF(E21="Short",L21-N(S21),N(S21)-L21)*IF(K21="",$C$3,K21)*J21-N(T21))</f>
        <v/>
      </c>
      <c r="AD21" s="17" t="str">
        <f aca="false">IF(OR(AC21="",AB21=""),"",IF(AB21&gt;0,AC21/AB21,""))</f>
        <v/>
      </c>
      <c r="AE21" s="18" t="str">
        <f aca="false">IF(OR(AC21="",Q21=""),"",DATE(YEAR(Q21),MONTH(Q21),1))</f>
        <v/>
      </c>
      <c r="AF21" s="15" t="str">
        <f aca="false">IF(AC21="","",1)</f>
        <v/>
      </c>
    </row>
    <row r="22" customFormat="false" ht="15" hidden="false" customHeight="false" outlineLevel="0" collapsed="false">
      <c r="A22" s="8"/>
      <c r="B22" s="9"/>
      <c r="C22" s="9"/>
      <c r="D22" s="9"/>
      <c r="E22" s="9"/>
      <c r="F22" s="10"/>
      <c r="G22" s="10"/>
      <c r="H22" s="8"/>
      <c r="I22" s="10"/>
      <c r="J22" s="9"/>
      <c r="K22" s="9"/>
      <c r="L22" s="10"/>
      <c r="M22" s="11"/>
      <c r="N22" s="12"/>
      <c r="O22" s="13"/>
      <c r="P22" s="13"/>
      <c r="Q22" s="8"/>
      <c r="R22" s="9"/>
      <c r="S22" s="10"/>
      <c r="T22" s="14"/>
      <c r="U22" s="14"/>
      <c r="V22" s="9"/>
      <c r="W22" s="9"/>
      <c r="X22" s="13"/>
      <c r="Y22" s="15" t="str">
        <f aca="false">IF(OR(A22="",H22=""),"",H22-A22)</f>
        <v/>
      </c>
      <c r="Z22" s="15" t="str">
        <f aca="false">IF(OR(A22="",Q22=""),"",Q22-A22)</f>
        <v/>
      </c>
      <c r="AA22" s="16" t="str">
        <f aca="false">IF(OR(L22="",J22=""),"",L22*IF(K22="",$C$3,K22)*J22*IF(E22="Short",1,-1))</f>
        <v/>
      </c>
      <c r="AB22" s="16" t="str">
        <f aca="false">IF(OR(A22="",L22="",J22=""),"",IF(N(U22)&gt;0,U22,IF(E22="Long",L22*IF(K22="",$C$3,K22)*J22,IF(AND(N(F22)&gt;0,N(G22)&gt;0),MAX(0,ABS(F22-G22)-L22)*IF(K22="",$C$3,K22)*J22,IF(AND(D22="Put",N(F22)&gt;0),MAX(0,F22-L22)*IF(K22="",$C$3,K22)*J22,"")))))</f>
        <v/>
      </c>
      <c r="AC22" s="16" t="str">
        <f aca="false">IF(OR(A22="",L22="",J22="",R22="",R22="Open"),"",IF(E22="Short",L22-N(S22),N(S22)-L22)*IF(K22="",$C$3,K22)*J22-N(T22))</f>
        <v/>
      </c>
      <c r="AD22" s="17" t="str">
        <f aca="false">IF(OR(AC22="",AB22=""),"",IF(AB22&gt;0,AC22/AB22,""))</f>
        <v/>
      </c>
      <c r="AE22" s="18" t="str">
        <f aca="false">IF(OR(AC22="",Q22=""),"",DATE(YEAR(Q22),MONTH(Q22),1))</f>
        <v/>
      </c>
      <c r="AF22" s="15" t="str">
        <f aca="false">IF(AC22="","",1)</f>
        <v/>
      </c>
    </row>
    <row r="23" customFormat="false" ht="15" hidden="false" customHeight="false" outlineLevel="0" collapsed="false">
      <c r="A23" s="8"/>
      <c r="B23" s="9"/>
      <c r="C23" s="9"/>
      <c r="D23" s="9"/>
      <c r="E23" s="9"/>
      <c r="F23" s="10"/>
      <c r="G23" s="10"/>
      <c r="H23" s="8"/>
      <c r="I23" s="10"/>
      <c r="J23" s="9"/>
      <c r="K23" s="9"/>
      <c r="L23" s="10"/>
      <c r="M23" s="11"/>
      <c r="N23" s="12"/>
      <c r="O23" s="13"/>
      <c r="P23" s="13"/>
      <c r="Q23" s="8"/>
      <c r="R23" s="9"/>
      <c r="S23" s="10"/>
      <c r="T23" s="14"/>
      <c r="U23" s="14"/>
      <c r="V23" s="9"/>
      <c r="W23" s="9"/>
      <c r="X23" s="13"/>
      <c r="Y23" s="15" t="str">
        <f aca="false">IF(OR(A23="",H23=""),"",H23-A23)</f>
        <v/>
      </c>
      <c r="Z23" s="15" t="str">
        <f aca="false">IF(OR(A23="",Q23=""),"",Q23-A23)</f>
        <v/>
      </c>
      <c r="AA23" s="16" t="str">
        <f aca="false">IF(OR(L23="",J23=""),"",L23*IF(K23="",$C$3,K23)*J23*IF(E23="Short",1,-1))</f>
        <v/>
      </c>
      <c r="AB23" s="16" t="str">
        <f aca="false">IF(OR(A23="",L23="",J23=""),"",IF(N(U23)&gt;0,U23,IF(E23="Long",L23*IF(K23="",$C$3,K23)*J23,IF(AND(N(F23)&gt;0,N(G23)&gt;0),MAX(0,ABS(F23-G23)-L23)*IF(K23="",$C$3,K23)*J23,IF(AND(D23="Put",N(F23)&gt;0),MAX(0,F23-L23)*IF(K23="",$C$3,K23)*J23,"")))))</f>
        <v/>
      </c>
      <c r="AC23" s="16" t="str">
        <f aca="false">IF(OR(A23="",L23="",J23="",R23="",R23="Open"),"",IF(E23="Short",L23-N(S23),N(S23)-L23)*IF(K23="",$C$3,K23)*J23-N(T23))</f>
        <v/>
      </c>
      <c r="AD23" s="17" t="str">
        <f aca="false">IF(OR(AC23="",AB23=""),"",IF(AB23&gt;0,AC23/AB23,""))</f>
        <v/>
      </c>
      <c r="AE23" s="18" t="str">
        <f aca="false">IF(OR(AC23="",Q23=""),"",DATE(YEAR(Q23),MONTH(Q23),1))</f>
        <v/>
      </c>
      <c r="AF23" s="15" t="str">
        <f aca="false">IF(AC23="","",1)</f>
        <v/>
      </c>
    </row>
    <row r="24" customFormat="false" ht="15" hidden="false" customHeight="false" outlineLevel="0" collapsed="false">
      <c r="A24" s="8"/>
      <c r="B24" s="9"/>
      <c r="C24" s="9"/>
      <c r="D24" s="9"/>
      <c r="E24" s="9"/>
      <c r="F24" s="10"/>
      <c r="G24" s="10"/>
      <c r="H24" s="8"/>
      <c r="I24" s="10"/>
      <c r="J24" s="9"/>
      <c r="K24" s="9"/>
      <c r="L24" s="10"/>
      <c r="M24" s="11"/>
      <c r="N24" s="12"/>
      <c r="O24" s="13"/>
      <c r="P24" s="13"/>
      <c r="Q24" s="8"/>
      <c r="R24" s="9"/>
      <c r="S24" s="10"/>
      <c r="T24" s="14"/>
      <c r="U24" s="14"/>
      <c r="V24" s="9"/>
      <c r="W24" s="9"/>
      <c r="X24" s="13"/>
      <c r="Y24" s="15" t="str">
        <f aca="false">IF(OR(A24="",H24=""),"",H24-A24)</f>
        <v/>
      </c>
      <c r="Z24" s="15" t="str">
        <f aca="false">IF(OR(A24="",Q24=""),"",Q24-A24)</f>
        <v/>
      </c>
      <c r="AA24" s="16" t="str">
        <f aca="false">IF(OR(L24="",J24=""),"",L24*IF(K24="",$C$3,K24)*J24*IF(E24="Short",1,-1))</f>
        <v/>
      </c>
      <c r="AB24" s="16" t="str">
        <f aca="false">IF(OR(A24="",L24="",J24=""),"",IF(N(U24)&gt;0,U24,IF(E24="Long",L24*IF(K24="",$C$3,K24)*J24,IF(AND(N(F24)&gt;0,N(G24)&gt;0),MAX(0,ABS(F24-G24)-L24)*IF(K24="",$C$3,K24)*J24,IF(AND(D24="Put",N(F24)&gt;0),MAX(0,F24-L24)*IF(K24="",$C$3,K24)*J24,"")))))</f>
        <v/>
      </c>
      <c r="AC24" s="16" t="str">
        <f aca="false">IF(OR(A24="",L24="",J24="",R24="",R24="Open"),"",IF(E24="Short",L24-N(S24),N(S24)-L24)*IF(K24="",$C$3,K24)*J24-N(T24))</f>
        <v/>
      </c>
      <c r="AD24" s="17" t="str">
        <f aca="false">IF(OR(AC24="",AB24=""),"",IF(AB24&gt;0,AC24/AB24,""))</f>
        <v/>
      </c>
      <c r="AE24" s="18" t="str">
        <f aca="false">IF(OR(AC24="",Q24=""),"",DATE(YEAR(Q24),MONTH(Q24),1))</f>
        <v/>
      </c>
      <c r="AF24" s="15" t="str">
        <f aca="false">IF(AC24="","",1)</f>
        <v/>
      </c>
    </row>
    <row r="25" customFormat="false" ht="15" hidden="false" customHeight="false" outlineLevel="0" collapsed="false">
      <c r="A25" s="8"/>
      <c r="B25" s="9"/>
      <c r="C25" s="9"/>
      <c r="D25" s="9"/>
      <c r="E25" s="9"/>
      <c r="F25" s="10"/>
      <c r="G25" s="10"/>
      <c r="H25" s="8"/>
      <c r="I25" s="10"/>
      <c r="J25" s="9"/>
      <c r="K25" s="9"/>
      <c r="L25" s="10"/>
      <c r="M25" s="11"/>
      <c r="N25" s="12"/>
      <c r="O25" s="13"/>
      <c r="P25" s="13"/>
      <c r="Q25" s="8"/>
      <c r="R25" s="9"/>
      <c r="S25" s="10"/>
      <c r="T25" s="14"/>
      <c r="U25" s="14"/>
      <c r="V25" s="9"/>
      <c r="W25" s="9"/>
      <c r="X25" s="13"/>
      <c r="Y25" s="15" t="str">
        <f aca="false">IF(OR(A25="",H25=""),"",H25-A25)</f>
        <v/>
      </c>
      <c r="Z25" s="15" t="str">
        <f aca="false">IF(OR(A25="",Q25=""),"",Q25-A25)</f>
        <v/>
      </c>
      <c r="AA25" s="16" t="str">
        <f aca="false">IF(OR(L25="",J25=""),"",L25*IF(K25="",$C$3,K25)*J25*IF(E25="Short",1,-1))</f>
        <v/>
      </c>
      <c r="AB25" s="16" t="str">
        <f aca="false">IF(OR(A25="",L25="",J25=""),"",IF(N(U25)&gt;0,U25,IF(E25="Long",L25*IF(K25="",$C$3,K25)*J25,IF(AND(N(F25)&gt;0,N(G25)&gt;0),MAX(0,ABS(F25-G25)-L25)*IF(K25="",$C$3,K25)*J25,IF(AND(D25="Put",N(F25)&gt;0),MAX(0,F25-L25)*IF(K25="",$C$3,K25)*J25,"")))))</f>
        <v/>
      </c>
      <c r="AC25" s="16" t="str">
        <f aca="false">IF(OR(A25="",L25="",J25="",R25="",R25="Open"),"",IF(E25="Short",L25-N(S25),N(S25)-L25)*IF(K25="",$C$3,K25)*J25-N(T25))</f>
        <v/>
      </c>
      <c r="AD25" s="17" t="str">
        <f aca="false">IF(OR(AC25="",AB25=""),"",IF(AB25&gt;0,AC25/AB25,""))</f>
        <v/>
      </c>
      <c r="AE25" s="18" t="str">
        <f aca="false">IF(OR(AC25="",Q25=""),"",DATE(YEAR(Q25),MONTH(Q25),1))</f>
        <v/>
      </c>
      <c r="AF25" s="15" t="str">
        <f aca="false">IF(AC25="","",1)</f>
        <v/>
      </c>
    </row>
    <row r="26" customFormat="false" ht="15" hidden="false" customHeight="false" outlineLevel="0" collapsed="false">
      <c r="A26" s="8"/>
      <c r="B26" s="9"/>
      <c r="C26" s="9"/>
      <c r="D26" s="9"/>
      <c r="E26" s="9"/>
      <c r="F26" s="10"/>
      <c r="G26" s="10"/>
      <c r="H26" s="8"/>
      <c r="I26" s="10"/>
      <c r="J26" s="9"/>
      <c r="K26" s="9"/>
      <c r="L26" s="10"/>
      <c r="M26" s="11"/>
      <c r="N26" s="12"/>
      <c r="O26" s="13"/>
      <c r="P26" s="13"/>
      <c r="Q26" s="8"/>
      <c r="R26" s="9"/>
      <c r="S26" s="10"/>
      <c r="T26" s="14"/>
      <c r="U26" s="14"/>
      <c r="V26" s="9"/>
      <c r="W26" s="9"/>
      <c r="X26" s="13"/>
      <c r="Y26" s="15" t="str">
        <f aca="false">IF(OR(A26="",H26=""),"",H26-A26)</f>
        <v/>
      </c>
      <c r="Z26" s="15" t="str">
        <f aca="false">IF(OR(A26="",Q26=""),"",Q26-A26)</f>
        <v/>
      </c>
      <c r="AA26" s="16" t="str">
        <f aca="false">IF(OR(L26="",J26=""),"",L26*IF(K26="",$C$3,K26)*J26*IF(E26="Short",1,-1))</f>
        <v/>
      </c>
      <c r="AB26" s="16" t="str">
        <f aca="false">IF(OR(A26="",L26="",J26=""),"",IF(N(U26)&gt;0,U26,IF(E26="Long",L26*IF(K26="",$C$3,K26)*J26,IF(AND(N(F26)&gt;0,N(G26)&gt;0),MAX(0,ABS(F26-G26)-L26)*IF(K26="",$C$3,K26)*J26,IF(AND(D26="Put",N(F26)&gt;0),MAX(0,F26-L26)*IF(K26="",$C$3,K26)*J26,"")))))</f>
        <v/>
      </c>
      <c r="AC26" s="16" t="str">
        <f aca="false">IF(OR(A26="",L26="",J26="",R26="",R26="Open"),"",IF(E26="Short",L26-N(S26),N(S26)-L26)*IF(K26="",$C$3,K26)*J26-N(T26))</f>
        <v/>
      </c>
      <c r="AD26" s="17" t="str">
        <f aca="false">IF(OR(AC26="",AB26=""),"",IF(AB26&gt;0,AC26/AB26,""))</f>
        <v/>
      </c>
      <c r="AE26" s="18" t="str">
        <f aca="false">IF(OR(AC26="",Q26=""),"",DATE(YEAR(Q26),MONTH(Q26),1))</f>
        <v/>
      </c>
      <c r="AF26" s="15" t="str">
        <f aca="false">IF(AC26="","",1)</f>
        <v/>
      </c>
    </row>
    <row r="27" customFormat="false" ht="15" hidden="false" customHeight="false" outlineLevel="0" collapsed="false">
      <c r="A27" s="8"/>
      <c r="B27" s="9"/>
      <c r="C27" s="9"/>
      <c r="D27" s="9"/>
      <c r="E27" s="9"/>
      <c r="F27" s="10"/>
      <c r="G27" s="10"/>
      <c r="H27" s="8"/>
      <c r="I27" s="10"/>
      <c r="J27" s="9"/>
      <c r="K27" s="9"/>
      <c r="L27" s="10"/>
      <c r="M27" s="11"/>
      <c r="N27" s="12"/>
      <c r="O27" s="13"/>
      <c r="P27" s="13"/>
      <c r="Q27" s="8"/>
      <c r="R27" s="9"/>
      <c r="S27" s="10"/>
      <c r="T27" s="14"/>
      <c r="U27" s="14"/>
      <c r="V27" s="9"/>
      <c r="W27" s="9"/>
      <c r="X27" s="13"/>
      <c r="Y27" s="15" t="str">
        <f aca="false">IF(OR(A27="",H27=""),"",H27-A27)</f>
        <v/>
      </c>
      <c r="Z27" s="15" t="str">
        <f aca="false">IF(OR(A27="",Q27=""),"",Q27-A27)</f>
        <v/>
      </c>
      <c r="AA27" s="16" t="str">
        <f aca="false">IF(OR(L27="",J27=""),"",L27*IF(K27="",$C$3,K27)*J27*IF(E27="Short",1,-1))</f>
        <v/>
      </c>
      <c r="AB27" s="16" t="str">
        <f aca="false">IF(OR(A27="",L27="",J27=""),"",IF(N(U27)&gt;0,U27,IF(E27="Long",L27*IF(K27="",$C$3,K27)*J27,IF(AND(N(F27)&gt;0,N(G27)&gt;0),MAX(0,ABS(F27-G27)-L27)*IF(K27="",$C$3,K27)*J27,IF(AND(D27="Put",N(F27)&gt;0),MAX(0,F27-L27)*IF(K27="",$C$3,K27)*J27,"")))))</f>
        <v/>
      </c>
      <c r="AC27" s="16" t="str">
        <f aca="false">IF(OR(A27="",L27="",J27="",R27="",R27="Open"),"",IF(E27="Short",L27-N(S27),N(S27)-L27)*IF(K27="",$C$3,K27)*J27-N(T27))</f>
        <v/>
      </c>
      <c r="AD27" s="17" t="str">
        <f aca="false">IF(OR(AC27="",AB27=""),"",IF(AB27&gt;0,AC27/AB27,""))</f>
        <v/>
      </c>
      <c r="AE27" s="18" t="str">
        <f aca="false">IF(OR(AC27="",Q27=""),"",DATE(YEAR(Q27),MONTH(Q27),1))</f>
        <v/>
      </c>
      <c r="AF27" s="15" t="str">
        <f aca="false">IF(AC27="","",1)</f>
        <v/>
      </c>
    </row>
    <row r="28" customFormat="false" ht="15" hidden="false" customHeight="false" outlineLevel="0" collapsed="false">
      <c r="A28" s="8"/>
      <c r="B28" s="9"/>
      <c r="C28" s="9"/>
      <c r="D28" s="9"/>
      <c r="E28" s="9"/>
      <c r="F28" s="10"/>
      <c r="G28" s="10"/>
      <c r="H28" s="8"/>
      <c r="I28" s="10"/>
      <c r="J28" s="9"/>
      <c r="K28" s="9"/>
      <c r="L28" s="10"/>
      <c r="M28" s="11"/>
      <c r="N28" s="12"/>
      <c r="O28" s="13"/>
      <c r="P28" s="13"/>
      <c r="Q28" s="8"/>
      <c r="R28" s="9"/>
      <c r="S28" s="10"/>
      <c r="T28" s="14"/>
      <c r="U28" s="14"/>
      <c r="V28" s="9"/>
      <c r="W28" s="9"/>
      <c r="X28" s="13"/>
      <c r="Y28" s="15" t="str">
        <f aca="false">IF(OR(A28="",H28=""),"",H28-A28)</f>
        <v/>
      </c>
      <c r="Z28" s="15" t="str">
        <f aca="false">IF(OR(A28="",Q28=""),"",Q28-A28)</f>
        <v/>
      </c>
      <c r="AA28" s="16" t="str">
        <f aca="false">IF(OR(L28="",J28=""),"",L28*IF(K28="",$C$3,K28)*J28*IF(E28="Short",1,-1))</f>
        <v/>
      </c>
      <c r="AB28" s="16" t="str">
        <f aca="false">IF(OR(A28="",L28="",J28=""),"",IF(N(U28)&gt;0,U28,IF(E28="Long",L28*IF(K28="",$C$3,K28)*J28,IF(AND(N(F28)&gt;0,N(G28)&gt;0),MAX(0,ABS(F28-G28)-L28)*IF(K28="",$C$3,K28)*J28,IF(AND(D28="Put",N(F28)&gt;0),MAX(0,F28-L28)*IF(K28="",$C$3,K28)*J28,"")))))</f>
        <v/>
      </c>
      <c r="AC28" s="16" t="str">
        <f aca="false">IF(OR(A28="",L28="",J28="",R28="",R28="Open"),"",IF(E28="Short",L28-N(S28),N(S28)-L28)*IF(K28="",$C$3,K28)*J28-N(T28))</f>
        <v/>
      </c>
      <c r="AD28" s="17" t="str">
        <f aca="false">IF(OR(AC28="",AB28=""),"",IF(AB28&gt;0,AC28/AB28,""))</f>
        <v/>
      </c>
      <c r="AE28" s="18" t="str">
        <f aca="false">IF(OR(AC28="",Q28=""),"",DATE(YEAR(Q28),MONTH(Q28),1))</f>
        <v/>
      </c>
      <c r="AF28" s="15" t="str">
        <f aca="false">IF(AC28="","",1)</f>
        <v/>
      </c>
    </row>
    <row r="29" customFormat="false" ht="15" hidden="false" customHeight="false" outlineLevel="0" collapsed="false">
      <c r="A29" s="8"/>
      <c r="B29" s="9"/>
      <c r="C29" s="9"/>
      <c r="D29" s="9"/>
      <c r="E29" s="9"/>
      <c r="F29" s="10"/>
      <c r="G29" s="10"/>
      <c r="H29" s="8"/>
      <c r="I29" s="10"/>
      <c r="J29" s="9"/>
      <c r="K29" s="9"/>
      <c r="L29" s="10"/>
      <c r="M29" s="11"/>
      <c r="N29" s="12"/>
      <c r="O29" s="13"/>
      <c r="P29" s="13"/>
      <c r="Q29" s="8"/>
      <c r="R29" s="9"/>
      <c r="S29" s="10"/>
      <c r="T29" s="14"/>
      <c r="U29" s="14"/>
      <c r="V29" s="9"/>
      <c r="W29" s="9"/>
      <c r="X29" s="13"/>
      <c r="Y29" s="15" t="str">
        <f aca="false">IF(OR(A29="",H29=""),"",H29-A29)</f>
        <v/>
      </c>
      <c r="Z29" s="15" t="str">
        <f aca="false">IF(OR(A29="",Q29=""),"",Q29-A29)</f>
        <v/>
      </c>
      <c r="AA29" s="16" t="str">
        <f aca="false">IF(OR(L29="",J29=""),"",L29*IF(K29="",$C$3,K29)*J29*IF(E29="Short",1,-1))</f>
        <v/>
      </c>
      <c r="AB29" s="16" t="str">
        <f aca="false">IF(OR(A29="",L29="",J29=""),"",IF(N(U29)&gt;0,U29,IF(E29="Long",L29*IF(K29="",$C$3,K29)*J29,IF(AND(N(F29)&gt;0,N(G29)&gt;0),MAX(0,ABS(F29-G29)-L29)*IF(K29="",$C$3,K29)*J29,IF(AND(D29="Put",N(F29)&gt;0),MAX(0,F29-L29)*IF(K29="",$C$3,K29)*J29,"")))))</f>
        <v/>
      </c>
      <c r="AC29" s="16" t="str">
        <f aca="false">IF(OR(A29="",L29="",J29="",R29="",R29="Open"),"",IF(E29="Short",L29-N(S29),N(S29)-L29)*IF(K29="",$C$3,K29)*J29-N(T29))</f>
        <v/>
      </c>
      <c r="AD29" s="17" t="str">
        <f aca="false">IF(OR(AC29="",AB29=""),"",IF(AB29&gt;0,AC29/AB29,""))</f>
        <v/>
      </c>
      <c r="AE29" s="18" t="str">
        <f aca="false">IF(OR(AC29="",Q29=""),"",DATE(YEAR(Q29),MONTH(Q29),1))</f>
        <v/>
      </c>
      <c r="AF29" s="15" t="str">
        <f aca="false">IF(AC29="","",1)</f>
        <v/>
      </c>
    </row>
    <row r="30" customFormat="false" ht="15" hidden="false" customHeight="false" outlineLevel="0" collapsed="false">
      <c r="A30" s="8"/>
      <c r="B30" s="9"/>
      <c r="C30" s="9"/>
      <c r="D30" s="9"/>
      <c r="E30" s="9"/>
      <c r="F30" s="10"/>
      <c r="G30" s="10"/>
      <c r="H30" s="8"/>
      <c r="I30" s="10"/>
      <c r="J30" s="9"/>
      <c r="K30" s="9"/>
      <c r="L30" s="10"/>
      <c r="M30" s="11"/>
      <c r="N30" s="12"/>
      <c r="O30" s="13"/>
      <c r="P30" s="13"/>
      <c r="Q30" s="8"/>
      <c r="R30" s="9"/>
      <c r="S30" s="10"/>
      <c r="T30" s="14"/>
      <c r="U30" s="14"/>
      <c r="V30" s="9"/>
      <c r="W30" s="9"/>
      <c r="X30" s="13"/>
      <c r="Y30" s="15" t="str">
        <f aca="false">IF(OR(A30="",H30=""),"",H30-A30)</f>
        <v/>
      </c>
      <c r="Z30" s="15" t="str">
        <f aca="false">IF(OR(A30="",Q30=""),"",Q30-A30)</f>
        <v/>
      </c>
      <c r="AA30" s="16" t="str">
        <f aca="false">IF(OR(L30="",J30=""),"",L30*IF(K30="",$C$3,K30)*J30*IF(E30="Short",1,-1))</f>
        <v/>
      </c>
      <c r="AB30" s="16" t="str">
        <f aca="false">IF(OR(A30="",L30="",J30=""),"",IF(N(U30)&gt;0,U30,IF(E30="Long",L30*IF(K30="",$C$3,K30)*J30,IF(AND(N(F30)&gt;0,N(G30)&gt;0),MAX(0,ABS(F30-G30)-L30)*IF(K30="",$C$3,K30)*J30,IF(AND(D30="Put",N(F30)&gt;0),MAX(0,F30-L30)*IF(K30="",$C$3,K30)*J30,"")))))</f>
        <v/>
      </c>
      <c r="AC30" s="16" t="str">
        <f aca="false">IF(OR(A30="",L30="",J30="",R30="",R30="Open"),"",IF(E30="Short",L30-N(S30),N(S30)-L30)*IF(K30="",$C$3,K30)*J30-N(T30))</f>
        <v/>
      </c>
      <c r="AD30" s="17" t="str">
        <f aca="false">IF(OR(AC30="",AB30=""),"",IF(AB30&gt;0,AC30/AB30,""))</f>
        <v/>
      </c>
      <c r="AE30" s="18" t="str">
        <f aca="false">IF(OR(AC30="",Q30=""),"",DATE(YEAR(Q30),MONTH(Q30),1))</f>
        <v/>
      </c>
      <c r="AF30" s="15" t="str">
        <f aca="false">IF(AC30="","",1)</f>
        <v/>
      </c>
    </row>
    <row r="31" customFormat="false" ht="15" hidden="false" customHeight="false" outlineLevel="0" collapsed="false">
      <c r="A31" s="8"/>
      <c r="B31" s="9"/>
      <c r="C31" s="9"/>
      <c r="D31" s="9"/>
      <c r="E31" s="9"/>
      <c r="F31" s="10"/>
      <c r="G31" s="10"/>
      <c r="H31" s="8"/>
      <c r="I31" s="10"/>
      <c r="J31" s="9"/>
      <c r="K31" s="9"/>
      <c r="L31" s="10"/>
      <c r="M31" s="11"/>
      <c r="N31" s="12"/>
      <c r="O31" s="13"/>
      <c r="P31" s="13"/>
      <c r="Q31" s="8"/>
      <c r="R31" s="9"/>
      <c r="S31" s="10"/>
      <c r="T31" s="14"/>
      <c r="U31" s="14"/>
      <c r="V31" s="9"/>
      <c r="W31" s="9"/>
      <c r="X31" s="13"/>
      <c r="Y31" s="15" t="str">
        <f aca="false">IF(OR(A31="",H31=""),"",H31-A31)</f>
        <v/>
      </c>
      <c r="Z31" s="15" t="str">
        <f aca="false">IF(OR(A31="",Q31=""),"",Q31-A31)</f>
        <v/>
      </c>
      <c r="AA31" s="16" t="str">
        <f aca="false">IF(OR(L31="",J31=""),"",L31*IF(K31="",$C$3,K31)*J31*IF(E31="Short",1,-1))</f>
        <v/>
      </c>
      <c r="AB31" s="16" t="str">
        <f aca="false">IF(OR(A31="",L31="",J31=""),"",IF(N(U31)&gt;0,U31,IF(E31="Long",L31*IF(K31="",$C$3,K31)*J31,IF(AND(N(F31)&gt;0,N(G31)&gt;0),MAX(0,ABS(F31-G31)-L31)*IF(K31="",$C$3,K31)*J31,IF(AND(D31="Put",N(F31)&gt;0),MAX(0,F31-L31)*IF(K31="",$C$3,K31)*J31,"")))))</f>
        <v/>
      </c>
      <c r="AC31" s="16" t="str">
        <f aca="false">IF(OR(A31="",L31="",J31="",R31="",R31="Open"),"",IF(E31="Short",L31-N(S31),N(S31)-L31)*IF(K31="",$C$3,K31)*J31-N(T31))</f>
        <v/>
      </c>
      <c r="AD31" s="17" t="str">
        <f aca="false">IF(OR(AC31="",AB31=""),"",IF(AB31&gt;0,AC31/AB31,""))</f>
        <v/>
      </c>
      <c r="AE31" s="18" t="str">
        <f aca="false">IF(OR(AC31="",Q31=""),"",DATE(YEAR(Q31),MONTH(Q31),1))</f>
        <v/>
      </c>
      <c r="AF31" s="15" t="str">
        <f aca="false">IF(AC31="","",1)</f>
        <v/>
      </c>
    </row>
    <row r="32" customFormat="false" ht="15" hidden="false" customHeight="false" outlineLevel="0" collapsed="false">
      <c r="A32" s="8"/>
      <c r="B32" s="9"/>
      <c r="C32" s="9"/>
      <c r="D32" s="9"/>
      <c r="E32" s="9"/>
      <c r="F32" s="10"/>
      <c r="G32" s="10"/>
      <c r="H32" s="8"/>
      <c r="I32" s="10"/>
      <c r="J32" s="9"/>
      <c r="K32" s="9"/>
      <c r="L32" s="10"/>
      <c r="M32" s="11"/>
      <c r="N32" s="12"/>
      <c r="O32" s="13"/>
      <c r="P32" s="13"/>
      <c r="Q32" s="8"/>
      <c r="R32" s="9"/>
      <c r="S32" s="10"/>
      <c r="T32" s="14"/>
      <c r="U32" s="14"/>
      <c r="V32" s="9"/>
      <c r="W32" s="9"/>
      <c r="X32" s="13"/>
      <c r="Y32" s="15" t="str">
        <f aca="false">IF(OR(A32="",H32=""),"",H32-A32)</f>
        <v/>
      </c>
      <c r="Z32" s="15" t="str">
        <f aca="false">IF(OR(A32="",Q32=""),"",Q32-A32)</f>
        <v/>
      </c>
      <c r="AA32" s="16" t="str">
        <f aca="false">IF(OR(L32="",J32=""),"",L32*IF(K32="",$C$3,K32)*J32*IF(E32="Short",1,-1))</f>
        <v/>
      </c>
      <c r="AB32" s="16" t="str">
        <f aca="false">IF(OR(A32="",L32="",J32=""),"",IF(N(U32)&gt;0,U32,IF(E32="Long",L32*IF(K32="",$C$3,K32)*J32,IF(AND(N(F32)&gt;0,N(G32)&gt;0),MAX(0,ABS(F32-G32)-L32)*IF(K32="",$C$3,K32)*J32,IF(AND(D32="Put",N(F32)&gt;0),MAX(0,F32-L32)*IF(K32="",$C$3,K32)*J32,"")))))</f>
        <v/>
      </c>
      <c r="AC32" s="16" t="str">
        <f aca="false">IF(OR(A32="",L32="",J32="",R32="",R32="Open"),"",IF(E32="Short",L32-N(S32),N(S32)-L32)*IF(K32="",$C$3,K32)*J32-N(T32))</f>
        <v/>
      </c>
      <c r="AD32" s="17" t="str">
        <f aca="false">IF(OR(AC32="",AB32=""),"",IF(AB32&gt;0,AC32/AB32,""))</f>
        <v/>
      </c>
      <c r="AE32" s="18" t="str">
        <f aca="false">IF(OR(AC32="",Q32=""),"",DATE(YEAR(Q32),MONTH(Q32),1))</f>
        <v/>
      </c>
      <c r="AF32" s="15" t="str">
        <f aca="false">IF(AC32="","",1)</f>
        <v/>
      </c>
    </row>
    <row r="33" customFormat="false" ht="15" hidden="false" customHeight="false" outlineLevel="0" collapsed="false">
      <c r="A33" s="8"/>
      <c r="B33" s="9"/>
      <c r="C33" s="9"/>
      <c r="D33" s="9"/>
      <c r="E33" s="9"/>
      <c r="F33" s="10"/>
      <c r="G33" s="10"/>
      <c r="H33" s="8"/>
      <c r="I33" s="10"/>
      <c r="J33" s="9"/>
      <c r="K33" s="9"/>
      <c r="L33" s="10"/>
      <c r="M33" s="11"/>
      <c r="N33" s="12"/>
      <c r="O33" s="13"/>
      <c r="P33" s="13"/>
      <c r="Q33" s="8"/>
      <c r="R33" s="9"/>
      <c r="S33" s="10"/>
      <c r="T33" s="14"/>
      <c r="U33" s="14"/>
      <c r="V33" s="9"/>
      <c r="W33" s="9"/>
      <c r="X33" s="13"/>
      <c r="Y33" s="15" t="str">
        <f aca="false">IF(OR(A33="",H33=""),"",H33-A33)</f>
        <v/>
      </c>
      <c r="Z33" s="15" t="str">
        <f aca="false">IF(OR(A33="",Q33=""),"",Q33-A33)</f>
        <v/>
      </c>
      <c r="AA33" s="16" t="str">
        <f aca="false">IF(OR(L33="",J33=""),"",L33*IF(K33="",$C$3,K33)*J33*IF(E33="Short",1,-1))</f>
        <v/>
      </c>
      <c r="AB33" s="16" t="str">
        <f aca="false">IF(OR(A33="",L33="",J33=""),"",IF(N(U33)&gt;0,U33,IF(E33="Long",L33*IF(K33="",$C$3,K33)*J33,IF(AND(N(F33)&gt;0,N(G33)&gt;0),MAX(0,ABS(F33-G33)-L33)*IF(K33="",$C$3,K33)*J33,IF(AND(D33="Put",N(F33)&gt;0),MAX(0,F33-L33)*IF(K33="",$C$3,K33)*J33,"")))))</f>
        <v/>
      </c>
      <c r="AC33" s="16" t="str">
        <f aca="false">IF(OR(A33="",L33="",J33="",R33="",R33="Open"),"",IF(E33="Short",L33-N(S33),N(S33)-L33)*IF(K33="",$C$3,K33)*J33-N(T33))</f>
        <v/>
      </c>
      <c r="AD33" s="17" t="str">
        <f aca="false">IF(OR(AC33="",AB33=""),"",IF(AB33&gt;0,AC33/AB33,""))</f>
        <v/>
      </c>
      <c r="AE33" s="18" t="str">
        <f aca="false">IF(OR(AC33="",Q33=""),"",DATE(YEAR(Q33),MONTH(Q33),1))</f>
        <v/>
      </c>
      <c r="AF33" s="15" t="str">
        <f aca="false">IF(AC33="","",1)</f>
        <v/>
      </c>
    </row>
    <row r="34" customFormat="false" ht="15" hidden="false" customHeight="false" outlineLevel="0" collapsed="false">
      <c r="A34" s="8"/>
      <c r="B34" s="9"/>
      <c r="C34" s="9"/>
      <c r="D34" s="9"/>
      <c r="E34" s="9"/>
      <c r="F34" s="10"/>
      <c r="G34" s="10"/>
      <c r="H34" s="8"/>
      <c r="I34" s="10"/>
      <c r="J34" s="9"/>
      <c r="K34" s="9"/>
      <c r="L34" s="10"/>
      <c r="M34" s="11"/>
      <c r="N34" s="12"/>
      <c r="O34" s="13"/>
      <c r="P34" s="13"/>
      <c r="Q34" s="8"/>
      <c r="R34" s="9"/>
      <c r="S34" s="10"/>
      <c r="T34" s="14"/>
      <c r="U34" s="14"/>
      <c r="V34" s="9"/>
      <c r="W34" s="9"/>
      <c r="X34" s="13"/>
      <c r="Y34" s="15" t="str">
        <f aca="false">IF(OR(A34="",H34=""),"",H34-A34)</f>
        <v/>
      </c>
      <c r="Z34" s="15" t="str">
        <f aca="false">IF(OR(A34="",Q34=""),"",Q34-A34)</f>
        <v/>
      </c>
      <c r="AA34" s="16" t="str">
        <f aca="false">IF(OR(L34="",J34=""),"",L34*IF(K34="",$C$3,K34)*J34*IF(E34="Short",1,-1))</f>
        <v/>
      </c>
      <c r="AB34" s="16" t="str">
        <f aca="false">IF(OR(A34="",L34="",J34=""),"",IF(N(U34)&gt;0,U34,IF(E34="Long",L34*IF(K34="",$C$3,K34)*J34,IF(AND(N(F34)&gt;0,N(G34)&gt;0),MAX(0,ABS(F34-G34)-L34)*IF(K34="",$C$3,K34)*J34,IF(AND(D34="Put",N(F34)&gt;0),MAX(0,F34-L34)*IF(K34="",$C$3,K34)*J34,"")))))</f>
        <v/>
      </c>
      <c r="AC34" s="16" t="str">
        <f aca="false">IF(OR(A34="",L34="",J34="",R34="",R34="Open"),"",IF(E34="Short",L34-N(S34),N(S34)-L34)*IF(K34="",$C$3,K34)*J34-N(T34))</f>
        <v/>
      </c>
      <c r="AD34" s="17" t="str">
        <f aca="false">IF(OR(AC34="",AB34=""),"",IF(AB34&gt;0,AC34/AB34,""))</f>
        <v/>
      </c>
      <c r="AE34" s="18" t="str">
        <f aca="false">IF(OR(AC34="",Q34=""),"",DATE(YEAR(Q34),MONTH(Q34),1))</f>
        <v/>
      </c>
      <c r="AF34" s="15" t="str">
        <f aca="false">IF(AC34="","",1)</f>
        <v/>
      </c>
    </row>
    <row r="35" customFormat="false" ht="15" hidden="false" customHeight="false" outlineLevel="0" collapsed="false">
      <c r="A35" s="8"/>
      <c r="B35" s="9"/>
      <c r="C35" s="9"/>
      <c r="D35" s="9"/>
      <c r="E35" s="9"/>
      <c r="F35" s="10"/>
      <c r="G35" s="10"/>
      <c r="H35" s="8"/>
      <c r="I35" s="10"/>
      <c r="J35" s="9"/>
      <c r="K35" s="9"/>
      <c r="L35" s="10"/>
      <c r="M35" s="11"/>
      <c r="N35" s="12"/>
      <c r="O35" s="13"/>
      <c r="P35" s="13"/>
      <c r="Q35" s="8"/>
      <c r="R35" s="9"/>
      <c r="S35" s="10"/>
      <c r="T35" s="14"/>
      <c r="U35" s="14"/>
      <c r="V35" s="9"/>
      <c r="W35" s="9"/>
      <c r="X35" s="13"/>
      <c r="Y35" s="15" t="str">
        <f aca="false">IF(OR(A35="",H35=""),"",H35-A35)</f>
        <v/>
      </c>
      <c r="Z35" s="15" t="str">
        <f aca="false">IF(OR(A35="",Q35=""),"",Q35-A35)</f>
        <v/>
      </c>
      <c r="AA35" s="16" t="str">
        <f aca="false">IF(OR(L35="",J35=""),"",L35*IF(K35="",$C$3,K35)*J35*IF(E35="Short",1,-1))</f>
        <v/>
      </c>
      <c r="AB35" s="16" t="str">
        <f aca="false">IF(OR(A35="",L35="",J35=""),"",IF(N(U35)&gt;0,U35,IF(E35="Long",L35*IF(K35="",$C$3,K35)*J35,IF(AND(N(F35)&gt;0,N(G35)&gt;0),MAX(0,ABS(F35-G35)-L35)*IF(K35="",$C$3,K35)*J35,IF(AND(D35="Put",N(F35)&gt;0),MAX(0,F35-L35)*IF(K35="",$C$3,K35)*J35,"")))))</f>
        <v/>
      </c>
      <c r="AC35" s="16" t="str">
        <f aca="false">IF(OR(A35="",L35="",J35="",R35="",R35="Open"),"",IF(E35="Short",L35-N(S35),N(S35)-L35)*IF(K35="",$C$3,K35)*J35-N(T35))</f>
        <v/>
      </c>
      <c r="AD35" s="17" t="str">
        <f aca="false">IF(OR(AC35="",AB35=""),"",IF(AB35&gt;0,AC35/AB35,""))</f>
        <v/>
      </c>
      <c r="AE35" s="18" t="str">
        <f aca="false">IF(OR(AC35="",Q35=""),"",DATE(YEAR(Q35),MONTH(Q35),1))</f>
        <v/>
      </c>
      <c r="AF35" s="15" t="str">
        <f aca="false">IF(AC35="","",1)</f>
        <v/>
      </c>
    </row>
    <row r="36" customFormat="false" ht="15" hidden="false" customHeight="false" outlineLevel="0" collapsed="false">
      <c r="A36" s="8"/>
      <c r="B36" s="9"/>
      <c r="C36" s="9"/>
      <c r="D36" s="9"/>
      <c r="E36" s="9"/>
      <c r="F36" s="10"/>
      <c r="G36" s="10"/>
      <c r="H36" s="8"/>
      <c r="I36" s="10"/>
      <c r="J36" s="9"/>
      <c r="K36" s="9"/>
      <c r="L36" s="10"/>
      <c r="M36" s="11"/>
      <c r="N36" s="12"/>
      <c r="O36" s="13"/>
      <c r="P36" s="13"/>
      <c r="Q36" s="8"/>
      <c r="R36" s="9"/>
      <c r="S36" s="10"/>
      <c r="T36" s="14"/>
      <c r="U36" s="14"/>
      <c r="V36" s="9"/>
      <c r="W36" s="9"/>
      <c r="X36" s="13"/>
      <c r="Y36" s="15" t="str">
        <f aca="false">IF(OR(A36="",H36=""),"",H36-A36)</f>
        <v/>
      </c>
      <c r="Z36" s="15" t="str">
        <f aca="false">IF(OR(A36="",Q36=""),"",Q36-A36)</f>
        <v/>
      </c>
      <c r="AA36" s="16" t="str">
        <f aca="false">IF(OR(L36="",J36=""),"",L36*IF(K36="",$C$3,K36)*J36*IF(E36="Short",1,-1))</f>
        <v/>
      </c>
      <c r="AB36" s="16" t="str">
        <f aca="false">IF(OR(A36="",L36="",J36=""),"",IF(N(U36)&gt;0,U36,IF(E36="Long",L36*IF(K36="",$C$3,K36)*J36,IF(AND(N(F36)&gt;0,N(G36)&gt;0),MAX(0,ABS(F36-G36)-L36)*IF(K36="",$C$3,K36)*J36,IF(AND(D36="Put",N(F36)&gt;0),MAX(0,F36-L36)*IF(K36="",$C$3,K36)*J36,"")))))</f>
        <v/>
      </c>
      <c r="AC36" s="16" t="str">
        <f aca="false">IF(OR(A36="",L36="",J36="",R36="",R36="Open"),"",IF(E36="Short",L36-N(S36),N(S36)-L36)*IF(K36="",$C$3,K36)*J36-N(T36))</f>
        <v/>
      </c>
      <c r="AD36" s="17" t="str">
        <f aca="false">IF(OR(AC36="",AB36=""),"",IF(AB36&gt;0,AC36/AB36,""))</f>
        <v/>
      </c>
      <c r="AE36" s="18" t="str">
        <f aca="false">IF(OR(AC36="",Q36=""),"",DATE(YEAR(Q36),MONTH(Q36),1))</f>
        <v/>
      </c>
      <c r="AF36" s="15" t="str">
        <f aca="false">IF(AC36="","",1)</f>
        <v/>
      </c>
    </row>
    <row r="37" customFormat="false" ht="15" hidden="false" customHeight="false" outlineLevel="0" collapsed="false">
      <c r="A37" s="8"/>
      <c r="B37" s="9"/>
      <c r="C37" s="9"/>
      <c r="D37" s="9"/>
      <c r="E37" s="9"/>
      <c r="F37" s="10"/>
      <c r="G37" s="10"/>
      <c r="H37" s="8"/>
      <c r="I37" s="10"/>
      <c r="J37" s="9"/>
      <c r="K37" s="9"/>
      <c r="L37" s="10"/>
      <c r="M37" s="11"/>
      <c r="N37" s="12"/>
      <c r="O37" s="13"/>
      <c r="P37" s="13"/>
      <c r="Q37" s="8"/>
      <c r="R37" s="9"/>
      <c r="S37" s="10"/>
      <c r="T37" s="14"/>
      <c r="U37" s="14"/>
      <c r="V37" s="9"/>
      <c r="W37" s="9"/>
      <c r="X37" s="13"/>
      <c r="Y37" s="15" t="str">
        <f aca="false">IF(OR(A37="",H37=""),"",H37-A37)</f>
        <v/>
      </c>
      <c r="Z37" s="15" t="str">
        <f aca="false">IF(OR(A37="",Q37=""),"",Q37-A37)</f>
        <v/>
      </c>
      <c r="AA37" s="16" t="str">
        <f aca="false">IF(OR(L37="",J37=""),"",L37*IF(K37="",$C$3,K37)*J37*IF(E37="Short",1,-1))</f>
        <v/>
      </c>
      <c r="AB37" s="16" t="str">
        <f aca="false">IF(OR(A37="",L37="",J37=""),"",IF(N(U37)&gt;0,U37,IF(E37="Long",L37*IF(K37="",$C$3,K37)*J37,IF(AND(N(F37)&gt;0,N(G37)&gt;0),MAX(0,ABS(F37-G37)-L37)*IF(K37="",$C$3,K37)*J37,IF(AND(D37="Put",N(F37)&gt;0),MAX(0,F37-L37)*IF(K37="",$C$3,K37)*J37,"")))))</f>
        <v/>
      </c>
      <c r="AC37" s="16" t="str">
        <f aca="false">IF(OR(A37="",L37="",J37="",R37="",R37="Open"),"",IF(E37="Short",L37-N(S37),N(S37)-L37)*IF(K37="",$C$3,K37)*J37-N(T37))</f>
        <v/>
      </c>
      <c r="AD37" s="17" t="str">
        <f aca="false">IF(OR(AC37="",AB37=""),"",IF(AB37&gt;0,AC37/AB37,""))</f>
        <v/>
      </c>
      <c r="AE37" s="18" t="str">
        <f aca="false">IF(OR(AC37="",Q37=""),"",DATE(YEAR(Q37),MONTH(Q37),1))</f>
        <v/>
      </c>
      <c r="AF37" s="15" t="str">
        <f aca="false">IF(AC37="","",1)</f>
        <v/>
      </c>
    </row>
    <row r="38" customFormat="false" ht="15" hidden="false" customHeight="false" outlineLevel="0" collapsed="false">
      <c r="A38" s="8"/>
      <c r="B38" s="9"/>
      <c r="C38" s="9"/>
      <c r="D38" s="9"/>
      <c r="E38" s="9"/>
      <c r="F38" s="10"/>
      <c r="G38" s="10"/>
      <c r="H38" s="8"/>
      <c r="I38" s="10"/>
      <c r="J38" s="9"/>
      <c r="K38" s="9"/>
      <c r="L38" s="10"/>
      <c r="M38" s="11"/>
      <c r="N38" s="12"/>
      <c r="O38" s="13"/>
      <c r="P38" s="13"/>
      <c r="Q38" s="8"/>
      <c r="R38" s="9"/>
      <c r="S38" s="10"/>
      <c r="T38" s="14"/>
      <c r="U38" s="14"/>
      <c r="V38" s="9"/>
      <c r="W38" s="9"/>
      <c r="X38" s="13"/>
      <c r="Y38" s="15" t="str">
        <f aca="false">IF(OR(A38="",H38=""),"",H38-A38)</f>
        <v/>
      </c>
      <c r="Z38" s="15" t="str">
        <f aca="false">IF(OR(A38="",Q38=""),"",Q38-A38)</f>
        <v/>
      </c>
      <c r="AA38" s="16" t="str">
        <f aca="false">IF(OR(L38="",J38=""),"",L38*IF(K38="",$C$3,K38)*J38*IF(E38="Short",1,-1))</f>
        <v/>
      </c>
      <c r="AB38" s="16" t="str">
        <f aca="false">IF(OR(A38="",L38="",J38=""),"",IF(N(U38)&gt;0,U38,IF(E38="Long",L38*IF(K38="",$C$3,K38)*J38,IF(AND(N(F38)&gt;0,N(G38)&gt;0),MAX(0,ABS(F38-G38)-L38)*IF(K38="",$C$3,K38)*J38,IF(AND(D38="Put",N(F38)&gt;0),MAX(0,F38-L38)*IF(K38="",$C$3,K38)*J38,"")))))</f>
        <v/>
      </c>
      <c r="AC38" s="16" t="str">
        <f aca="false">IF(OR(A38="",L38="",J38="",R38="",R38="Open"),"",IF(E38="Short",L38-N(S38),N(S38)-L38)*IF(K38="",$C$3,K38)*J38-N(T38))</f>
        <v/>
      </c>
      <c r="AD38" s="17" t="str">
        <f aca="false">IF(OR(AC38="",AB38=""),"",IF(AB38&gt;0,AC38/AB38,""))</f>
        <v/>
      </c>
      <c r="AE38" s="18" t="str">
        <f aca="false">IF(OR(AC38="",Q38=""),"",DATE(YEAR(Q38),MONTH(Q38),1))</f>
        <v/>
      </c>
      <c r="AF38" s="15" t="str">
        <f aca="false">IF(AC38="","",1)</f>
        <v/>
      </c>
    </row>
    <row r="39" customFormat="false" ht="15" hidden="false" customHeight="false" outlineLevel="0" collapsed="false">
      <c r="A39" s="8"/>
      <c r="B39" s="9"/>
      <c r="C39" s="9"/>
      <c r="D39" s="9"/>
      <c r="E39" s="9"/>
      <c r="F39" s="10"/>
      <c r="G39" s="10"/>
      <c r="H39" s="8"/>
      <c r="I39" s="10"/>
      <c r="J39" s="9"/>
      <c r="K39" s="9"/>
      <c r="L39" s="10"/>
      <c r="M39" s="11"/>
      <c r="N39" s="12"/>
      <c r="O39" s="13"/>
      <c r="P39" s="13"/>
      <c r="Q39" s="8"/>
      <c r="R39" s="9"/>
      <c r="S39" s="10"/>
      <c r="T39" s="14"/>
      <c r="U39" s="14"/>
      <c r="V39" s="9"/>
      <c r="W39" s="9"/>
      <c r="X39" s="13"/>
      <c r="Y39" s="15" t="str">
        <f aca="false">IF(OR(A39="",H39=""),"",H39-A39)</f>
        <v/>
      </c>
      <c r="Z39" s="15" t="str">
        <f aca="false">IF(OR(A39="",Q39=""),"",Q39-A39)</f>
        <v/>
      </c>
      <c r="AA39" s="16" t="str">
        <f aca="false">IF(OR(L39="",J39=""),"",L39*IF(K39="",$C$3,K39)*J39*IF(E39="Short",1,-1))</f>
        <v/>
      </c>
      <c r="AB39" s="16" t="str">
        <f aca="false">IF(OR(A39="",L39="",J39=""),"",IF(N(U39)&gt;0,U39,IF(E39="Long",L39*IF(K39="",$C$3,K39)*J39,IF(AND(N(F39)&gt;0,N(G39)&gt;0),MAX(0,ABS(F39-G39)-L39)*IF(K39="",$C$3,K39)*J39,IF(AND(D39="Put",N(F39)&gt;0),MAX(0,F39-L39)*IF(K39="",$C$3,K39)*J39,"")))))</f>
        <v/>
      </c>
      <c r="AC39" s="16" t="str">
        <f aca="false">IF(OR(A39="",L39="",J39="",R39="",R39="Open"),"",IF(E39="Short",L39-N(S39),N(S39)-L39)*IF(K39="",$C$3,K39)*J39-N(T39))</f>
        <v/>
      </c>
      <c r="AD39" s="17" t="str">
        <f aca="false">IF(OR(AC39="",AB39=""),"",IF(AB39&gt;0,AC39/AB39,""))</f>
        <v/>
      </c>
      <c r="AE39" s="18" t="str">
        <f aca="false">IF(OR(AC39="",Q39=""),"",DATE(YEAR(Q39),MONTH(Q39),1))</f>
        <v/>
      </c>
      <c r="AF39" s="15" t="str">
        <f aca="false">IF(AC39="","",1)</f>
        <v/>
      </c>
    </row>
    <row r="40" customFormat="false" ht="15" hidden="false" customHeight="false" outlineLevel="0" collapsed="false">
      <c r="A40" s="8"/>
      <c r="B40" s="9"/>
      <c r="C40" s="9"/>
      <c r="D40" s="9"/>
      <c r="E40" s="9"/>
      <c r="F40" s="10"/>
      <c r="G40" s="10"/>
      <c r="H40" s="8"/>
      <c r="I40" s="10"/>
      <c r="J40" s="9"/>
      <c r="K40" s="9"/>
      <c r="L40" s="10"/>
      <c r="M40" s="11"/>
      <c r="N40" s="12"/>
      <c r="O40" s="13"/>
      <c r="P40" s="13"/>
      <c r="Q40" s="8"/>
      <c r="R40" s="9"/>
      <c r="S40" s="10"/>
      <c r="T40" s="14"/>
      <c r="U40" s="14"/>
      <c r="V40" s="9"/>
      <c r="W40" s="9"/>
      <c r="X40" s="13"/>
      <c r="Y40" s="15" t="str">
        <f aca="false">IF(OR(A40="",H40=""),"",H40-A40)</f>
        <v/>
      </c>
      <c r="Z40" s="15" t="str">
        <f aca="false">IF(OR(A40="",Q40=""),"",Q40-A40)</f>
        <v/>
      </c>
      <c r="AA40" s="16" t="str">
        <f aca="false">IF(OR(L40="",J40=""),"",L40*IF(K40="",$C$3,K40)*J40*IF(E40="Short",1,-1))</f>
        <v/>
      </c>
      <c r="AB40" s="16" t="str">
        <f aca="false">IF(OR(A40="",L40="",J40=""),"",IF(N(U40)&gt;0,U40,IF(E40="Long",L40*IF(K40="",$C$3,K40)*J40,IF(AND(N(F40)&gt;0,N(G40)&gt;0),MAX(0,ABS(F40-G40)-L40)*IF(K40="",$C$3,K40)*J40,IF(AND(D40="Put",N(F40)&gt;0),MAX(0,F40-L40)*IF(K40="",$C$3,K40)*J40,"")))))</f>
        <v/>
      </c>
      <c r="AC40" s="16" t="str">
        <f aca="false">IF(OR(A40="",L40="",J40="",R40="",R40="Open"),"",IF(E40="Short",L40-N(S40),N(S40)-L40)*IF(K40="",$C$3,K40)*J40-N(T40))</f>
        <v/>
      </c>
      <c r="AD40" s="17" t="str">
        <f aca="false">IF(OR(AC40="",AB40=""),"",IF(AB40&gt;0,AC40/AB40,""))</f>
        <v/>
      </c>
      <c r="AE40" s="18" t="str">
        <f aca="false">IF(OR(AC40="",Q40=""),"",DATE(YEAR(Q40),MONTH(Q40),1))</f>
        <v/>
      </c>
      <c r="AF40" s="15" t="str">
        <f aca="false">IF(AC40="","",1)</f>
        <v/>
      </c>
    </row>
    <row r="41" customFormat="false" ht="15" hidden="false" customHeight="false" outlineLevel="0" collapsed="false">
      <c r="A41" s="8"/>
      <c r="B41" s="9"/>
      <c r="C41" s="9"/>
      <c r="D41" s="9"/>
      <c r="E41" s="9"/>
      <c r="F41" s="10"/>
      <c r="G41" s="10"/>
      <c r="H41" s="8"/>
      <c r="I41" s="10"/>
      <c r="J41" s="9"/>
      <c r="K41" s="9"/>
      <c r="L41" s="10"/>
      <c r="M41" s="11"/>
      <c r="N41" s="12"/>
      <c r="O41" s="13"/>
      <c r="P41" s="13"/>
      <c r="Q41" s="8"/>
      <c r="R41" s="9"/>
      <c r="S41" s="10"/>
      <c r="T41" s="14"/>
      <c r="U41" s="14"/>
      <c r="V41" s="9"/>
      <c r="W41" s="9"/>
      <c r="X41" s="13"/>
      <c r="Y41" s="15" t="str">
        <f aca="false">IF(OR(A41="",H41=""),"",H41-A41)</f>
        <v/>
      </c>
      <c r="Z41" s="15" t="str">
        <f aca="false">IF(OR(A41="",Q41=""),"",Q41-A41)</f>
        <v/>
      </c>
      <c r="AA41" s="16" t="str">
        <f aca="false">IF(OR(L41="",J41=""),"",L41*IF(K41="",$C$3,K41)*J41*IF(E41="Short",1,-1))</f>
        <v/>
      </c>
      <c r="AB41" s="16" t="str">
        <f aca="false">IF(OR(A41="",L41="",J41=""),"",IF(N(U41)&gt;0,U41,IF(E41="Long",L41*IF(K41="",$C$3,K41)*J41,IF(AND(N(F41)&gt;0,N(G41)&gt;0),MAX(0,ABS(F41-G41)-L41)*IF(K41="",$C$3,K41)*J41,IF(AND(D41="Put",N(F41)&gt;0),MAX(0,F41-L41)*IF(K41="",$C$3,K41)*J41,"")))))</f>
        <v/>
      </c>
      <c r="AC41" s="16" t="str">
        <f aca="false">IF(OR(A41="",L41="",J41="",R41="",R41="Open"),"",IF(E41="Short",L41-N(S41),N(S41)-L41)*IF(K41="",$C$3,K41)*J41-N(T41))</f>
        <v/>
      </c>
      <c r="AD41" s="17" t="str">
        <f aca="false">IF(OR(AC41="",AB41=""),"",IF(AB41&gt;0,AC41/AB41,""))</f>
        <v/>
      </c>
      <c r="AE41" s="18" t="str">
        <f aca="false">IF(OR(AC41="",Q41=""),"",DATE(YEAR(Q41),MONTH(Q41),1))</f>
        <v/>
      </c>
      <c r="AF41" s="15" t="str">
        <f aca="false">IF(AC41="","",1)</f>
        <v/>
      </c>
    </row>
    <row r="42" customFormat="false" ht="15" hidden="false" customHeight="false" outlineLevel="0" collapsed="false">
      <c r="A42" s="8"/>
      <c r="B42" s="9"/>
      <c r="C42" s="9"/>
      <c r="D42" s="9"/>
      <c r="E42" s="9"/>
      <c r="F42" s="10"/>
      <c r="G42" s="10"/>
      <c r="H42" s="8"/>
      <c r="I42" s="10"/>
      <c r="J42" s="9"/>
      <c r="K42" s="9"/>
      <c r="L42" s="10"/>
      <c r="M42" s="11"/>
      <c r="N42" s="12"/>
      <c r="O42" s="13"/>
      <c r="P42" s="13"/>
      <c r="Q42" s="8"/>
      <c r="R42" s="9"/>
      <c r="S42" s="10"/>
      <c r="T42" s="14"/>
      <c r="U42" s="14"/>
      <c r="V42" s="9"/>
      <c r="W42" s="9"/>
      <c r="X42" s="13"/>
      <c r="Y42" s="15" t="str">
        <f aca="false">IF(OR(A42="",H42=""),"",H42-A42)</f>
        <v/>
      </c>
      <c r="Z42" s="15" t="str">
        <f aca="false">IF(OR(A42="",Q42=""),"",Q42-A42)</f>
        <v/>
      </c>
      <c r="AA42" s="16" t="str">
        <f aca="false">IF(OR(L42="",J42=""),"",L42*IF(K42="",$C$3,K42)*J42*IF(E42="Short",1,-1))</f>
        <v/>
      </c>
      <c r="AB42" s="16" t="str">
        <f aca="false">IF(OR(A42="",L42="",J42=""),"",IF(N(U42)&gt;0,U42,IF(E42="Long",L42*IF(K42="",$C$3,K42)*J42,IF(AND(N(F42)&gt;0,N(G42)&gt;0),MAX(0,ABS(F42-G42)-L42)*IF(K42="",$C$3,K42)*J42,IF(AND(D42="Put",N(F42)&gt;0),MAX(0,F42-L42)*IF(K42="",$C$3,K42)*J42,"")))))</f>
        <v/>
      </c>
      <c r="AC42" s="16" t="str">
        <f aca="false">IF(OR(A42="",L42="",J42="",R42="",R42="Open"),"",IF(E42="Short",L42-N(S42),N(S42)-L42)*IF(K42="",$C$3,K42)*J42-N(T42))</f>
        <v/>
      </c>
      <c r="AD42" s="17" t="str">
        <f aca="false">IF(OR(AC42="",AB42=""),"",IF(AB42&gt;0,AC42/AB42,""))</f>
        <v/>
      </c>
      <c r="AE42" s="18" t="str">
        <f aca="false">IF(OR(AC42="",Q42=""),"",DATE(YEAR(Q42),MONTH(Q42),1))</f>
        <v/>
      </c>
      <c r="AF42" s="15" t="str">
        <f aca="false">IF(AC42="","",1)</f>
        <v/>
      </c>
    </row>
    <row r="43" customFormat="false" ht="15" hidden="false" customHeight="false" outlineLevel="0" collapsed="false">
      <c r="A43" s="8"/>
      <c r="B43" s="9"/>
      <c r="C43" s="9"/>
      <c r="D43" s="9"/>
      <c r="E43" s="9"/>
      <c r="F43" s="10"/>
      <c r="G43" s="10"/>
      <c r="H43" s="8"/>
      <c r="I43" s="10"/>
      <c r="J43" s="9"/>
      <c r="K43" s="9"/>
      <c r="L43" s="10"/>
      <c r="M43" s="11"/>
      <c r="N43" s="12"/>
      <c r="O43" s="13"/>
      <c r="P43" s="13"/>
      <c r="Q43" s="8"/>
      <c r="R43" s="9"/>
      <c r="S43" s="10"/>
      <c r="T43" s="14"/>
      <c r="U43" s="14"/>
      <c r="V43" s="9"/>
      <c r="W43" s="9"/>
      <c r="X43" s="13"/>
      <c r="Y43" s="15" t="str">
        <f aca="false">IF(OR(A43="",H43=""),"",H43-A43)</f>
        <v/>
      </c>
      <c r="Z43" s="15" t="str">
        <f aca="false">IF(OR(A43="",Q43=""),"",Q43-A43)</f>
        <v/>
      </c>
      <c r="AA43" s="16" t="str">
        <f aca="false">IF(OR(L43="",J43=""),"",L43*IF(K43="",$C$3,K43)*J43*IF(E43="Short",1,-1))</f>
        <v/>
      </c>
      <c r="AB43" s="16" t="str">
        <f aca="false">IF(OR(A43="",L43="",J43=""),"",IF(N(U43)&gt;0,U43,IF(E43="Long",L43*IF(K43="",$C$3,K43)*J43,IF(AND(N(F43)&gt;0,N(G43)&gt;0),MAX(0,ABS(F43-G43)-L43)*IF(K43="",$C$3,K43)*J43,IF(AND(D43="Put",N(F43)&gt;0),MAX(0,F43-L43)*IF(K43="",$C$3,K43)*J43,"")))))</f>
        <v/>
      </c>
      <c r="AC43" s="16" t="str">
        <f aca="false">IF(OR(A43="",L43="",J43="",R43="",R43="Open"),"",IF(E43="Short",L43-N(S43),N(S43)-L43)*IF(K43="",$C$3,K43)*J43-N(T43))</f>
        <v/>
      </c>
      <c r="AD43" s="17" t="str">
        <f aca="false">IF(OR(AC43="",AB43=""),"",IF(AB43&gt;0,AC43/AB43,""))</f>
        <v/>
      </c>
      <c r="AE43" s="18" t="str">
        <f aca="false">IF(OR(AC43="",Q43=""),"",DATE(YEAR(Q43),MONTH(Q43),1))</f>
        <v/>
      </c>
      <c r="AF43" s="15" t="str">
        <f aca="false">IF(AC43="","",1)</f>
        <v/>
      </c>
    </row>
    <row r="44" customFormat="false" ht="15" hidden="false" customHeight="false" outlineLevel="0" collapsed="false">
      <c r="A44" s="8"/>
      <c r="B44" s="9"/>
      <c r="C44" s="9"/>
      <c r="D44" s="9"/>
      <c r="E44" s="9"/>
      <c r="F44" s="10"/>
      <c r="G44" s="10"/>
      <c r="H44" s="8"/>
      <c r="I44" s="10"/>
      <c r="J44" s="9"/>
      <c r="K44" s="9"/>
      <c r="L44" s="10"/>
      <c r="M44" s="11"/>
      <c r="N44" s="12"/>
      <c r="O44" s="13"/>
      <c r="P44" s="13"/>
      <c r="Q44" s="8"/>
      <c r="R44" s="9"/>
      <c r="S44" s="10"/>
      <c r="T44" s="14"/>
      <c r="U44" s="14"/>
      <c r="V44" s="9"/>
      <c r="W44" s="9"/>
      <c r="X44" s="13"/>
      <c r="Y44" s="15" t="str">
        <f aca="false">IF(OR(A44="",H44=""),"",H44-A44)</f>
        <v/>
      </c>
      <c r="Z44" s="15" t="str">
        <f aca="false">IF(OR(A44="",Q44=""),"",Q44-A44)</f>
        <v/>
      </c>
      <c r="AA44" s="16" t="str">
        <f aca="false">IF(OR(L44="",J44=""),"",L44*IF(K44="",$C$3,K44)*J44*IF(E44="Short",1,-1))</f>
        <v/>
      </c>
      <c r="AB44" s="16" t="str">
        <f aca="false">IF(OR(A44="",L44="",J44=""),"",IF(N(U44)&gt;0,U44,IF(E44="Long",L44*IF(K44="",$C$3,K44)*J44,IF(AND(N(F44)&gt;0,N(G44)&gt;0),MAX(0,ABS(F44-G44)-L44)*IF(K44="",$C$3,K44)*J44,IF(AND(D44="Put",N(F44)&gt;0),MAX(0,F44-L44)*IF(K44="",$C$3,K44)*J44,"")))))</f>
        <v/>
      </c>
      <c r="AC44" s="16" t="str">
        <f aca="false">IF(OR(A44="",L44="",J44="",R44="",R44="Open"),"",IF(E44="Short",L44-N(S44),N(S44)-L44)*IF(K44="",$C$3,K44)*J44-N(T44))</f>
        <v/>
      </c>
      <c r="AD44" s="17" t="str">
        <f aca="false">IF(OR(AC44="",AB44=""),"",IF(AB44&gt;0,AC44/AB44,""))</f>
        <v/>
      </c>
      <c r="AE44" s="18" t="str">
        <f aca="false">IF(OR(AC44="",Q44=""),"",DATE(YEAR(Q44),MONTH(Q44),1))</f>
        <v/>
      </c>
      <c r="AF44" s="15" t="str">
        <f aca="false">IF(AC44="","",1)</f>
        <v/>
      </c>
    </row>
    <row r="45" customFormat="false" ht="15" hidden="false" customHeight="false" outlineLevel="0" collapsed="false">
      <c r="A45" s="8"/>
      <c r="B45" s="9"/>
      <c r="C45" s="9"/>
      <c r="D45" s="9"/>
      <c r="E45" s="9"/>
      <c r="F45" s="10"/>
      <c r="G45" s="10"/>
      <c r="H45" s="8"/>
      <c r="I45" s="10"/>
      <c r="J45" s="9"/>
      <c r="K45" s="9"/>
      <c r="L45" s="10"/>
      <c r="M45" s="11"/>
      <c r="N45" s="12"/>
      <c r="O45" s="13"/>
      <c r="P45" s="13"/>
      <c r="Q45" s="8"/>
      <c r="R45" s="9"/>
      <c r="S45" s="10"/>
      <c r="T45" s="14"/>
      <c r="U45" s="14"/>
      <c r="V45" s="9"/>
      <c r="W45" s="9"/>
      <c r="X45" s="13"/>
      <c r="Y45" s="15" t="str">
        <f aca="false">IF(OR(A45="",H45=""),"",H45-A45)</f>
        <v/>
      </c>
      <c r="Z45" s="15" t="str">
        <f aca="false">IF(OR(A45="",Q45=""),"",Q45-A45)</f>
        <v/>
      </c>
      <c r="AA45" s="16" t="str">
        <f aca="false">IF(OR(L45="",J45=""),"",L45*IF(K45="",$C$3,K45)*J45*IF(E45="Short",1,-1))</f>
        <v/>
      </c>
      <c r="AB45" s="16" t="str">
        <f aca="false">IF(OR(A45="",L45="",J45=""),"",IF(N(U45)&gt;0,U45,IF(E45="Long",L45*IF(K45="",$C$3,K45)*J45,IF(AND(N(F45)&gt;0,N(G45)&gt;0),MAX(0,ABS(F45-G45)-L45)*IF(K45="",$C$3,K45)*J45,IF(AND(D45="Put",N(F45)&gt;0),MAX(0,F45-L45)*IF(K45="",$C$3,K45)*J45,"")))))</f>
        <v/>
      </c>
      <c r="AC45" s="16" t="str">
        <f aca="false">IF(OR(A45="",L45="",J45="",R45="",R45="Open"),"",IF(E45="Short",L45-N(S45),N(S45)-L45)*IF(K45="",$C$3,K45)*J45-N(T45))</f>
        <v/>
      </c>
      <c r="AD45" s="17" t="str">
        <f aca="false">IF(OR(AC45="",AB45=""),"",IF(AB45&gt;0,AC45/AB45,""))</f>
        <v/>
      </c>
      <c r="AE45" s="18" t="str">
        <f aca="false">IF(OR(AC45="",Q45=""),"",DATE(YEAR(Q45),MONTH(Q45),1))</f>
        <v/>
      </c>
      <c r="AF45" s="15" t="str">
        <f aca="false">IF(AC45="","",1)</f>
        <v/>
      </c>
    </row>
    <row r="46" customFormat="false" ht="15" hidden="false" customHeight="false" outlineLevel="0" collapsed="false">
      <c r="A46" s="8"/>
      <c r="B46" s="9"/>
      <c r="C46" s="9"/>
      <c r="D46" s="9"/>
      <c r="E46" s="9"/>
      <c r="F46" s="10"/>
      <c r="G46" s="10"/>
      <c r="H46" s="8"/>
      <c r="I46" s="10"/>
      <c r="J46" s="9"/>
      <c r="K46" s="9"/>
      <c r="L46" s="10"/>
      <c r="M46" s="11"/>
      <c r="N46" s="12"/>
      <c r="O46" s="13"/>
      <c r="P46" s="13"/>
      <c r="Q46" s="8"/>
      <c r="R46" s="9"/>
      <c r="S46" s="10"/>
      <c r="T46" s="14"/>
      <c r="U46" s="14"/>
      <c r="V46" s="9"/>
      <c r="W46" s="9"/>
      <c r="X46" s="13"/>
      <c r="Y46" s="15" t="str">
        <f aca="false">IF(OR(A46="",H46=""),"",H46-A46)</f>
        <v/>
      </c>
      <c r="Z46" s="15" t="str">
        <f aca="false">IF(OR(A46="",Q46=""),"",Q46-A46)</f>
        <v/>
      </c>
      <c r="AA46" s="16" t="str">
        <f aca="false">IF(OR(L46="",J46=""),"",L46*IF(K46="",$C$3,K46)*J46*IF(E46="Short",1,-1))</f>
        <v/>
      </c>
      <c r="AB46" s="16" t="str">
        <f aca="false">IF(OR(A46="",L46="",J46=""),"",IF(N(U46)&gt;0,U46,IF(E46="Long",L46*IF(K46="",$C$3,K46)*J46,IF(AND(N(F46)&gt;0,N(G46)&gt;0),MAX(0,ABS(F46-G46)-L46)*IF(K46="",$C$3,K46)*J46,IF(AND(D46="Put",N(F46)&gt;0),MAX(0,F46-L46)*IF(K46="",$C$3,K46)*J46,"")))))</f>
        <v/>
      </c>
      <c r="AC46" s="16" t="str">
        <f aca="false">IF(OR(A46="",L46="",J46="",R46="",R46="Open"),"",IF(E46="Short",L46-N(S46),N(S46)-L46)*IF(K46="",$C$3,K46)*J46-N(T46))</f>
        <v/>
      </c>
      <c r="AD46" s="17" t="str">
        <f aca="false">IF(OR(AC46="",AB46=""),"",IF(AB46&gt;0,AC46/AB46,""))</f>
        <v/>
      </c>
      <c r="AE46" s="18" t="str">
        <f aca="false">IF(OR(AC46="",Q46=""),"",DATE(YEAR(Q46),MONTH(Q46),1))</f>
        <v/>
      </c>
      <c r="AF46" s="15" t="str">
        <f aca="false">IF(AC46="","",1)</f>
        <v/>
      </c>
    </row>
    <row r="47" customFormat="false" ht="15" hidden="false" customHeight="false" outlineLevel="0" collapsed="false">
      <c r="A47" s="8"/>
      <c r="B47" s="9"/>
      <c r="C47" s="9"/>
      <c r="D47" s="9"/>
      <c r="E47" s="9"/>
      <c r="F47" s="10"/>
      <c r="G47" s="10"/>
      <c r="H47" s="8"/>
      <c r="I47" s="10"/>
      <c r="J47" s="9"/>
      <c r="K47" s="9"/>
      <c r="L47" s="10"/>
      <c r="M47" s="11"/>
      <c r="N47" s="12"/>
      <c r="O47" s="13"/>
      <c r="P47" s="13"/>
      <c r="Q47" s="8"/>
      <c r="R47" s="9"/>
      <c r="S47" s="10"/>
      <c r="T47" s="14"/>
      <c r="U47" s="14"/>
      <c r="V47" s="9"/>
      <c r="W47" s="9"/>
      <c r="X47" s="13"/>
      <c r="Y47" s="15" t="str">
        <f aca="false">IF(OR(A47="",H47=""),"",H47-A47)</f>
        <v/>
      </c>
      <c r="Z47" s="15" t="str">
        <f aca="false">IF(OR(A47="",Q47=""),"",Q47-A47)</f>
        <v/>
      </c>
      <c r="AA47" s="16" t="str">
        <f aca="false">IF(OR(L47="",J47=""),"",L47*IF(K47="",$C$3,K47)*J47*IF(E47="Short",1,-1))</f>
        <v/>
      </c>
      <c r="AB47" s="16" t="str">
        <f aca="false">IF(OR(A47="",L47="",J47=""),"",IF(N(U47)&gt;0,U47,IF(E47="Long",L47*IF(K47="",$C$3,K47)*J47,IF(AND(N(F47)&gt;0,N(G47)&gt;0),MAX(0,ABS(F47-G47)-L47)*IF(K47="",$C$3,K47)*J47,IF(AND(D47="Put",N(F47)&gt;0),MAX(0,F47-L47)*IF(K47="",$C$3,K47)*J47,"")))))</f>
        <v/>
      </c>
      <c r="AC47" s="16" t="str">
        <f aca="false">IF(OR(A47="",L47="",J47="",R47="",R47="Open"),"",IF(E47="Short",L47-N(S47),N(S47)-L47)*IF(K47="",$C$3,K47)*J47-N(T47))</f>
        <v/>
      </c>
      <c r="AD47" s="17" t="str">
        <f aca="false">IF(OR(AC47="",AB47=""),"",IF(AB47&gt;0,AC47/AB47,""))</f>
        <v/>
      </c>
      <c r="AE47" s="18" t="str">
        <f aca="false">IF(OR(AC47="",Q47=""),"",DATE(YEAR(Q47),MONTH(Q47),1))</f>
        <v/>
      </c>
      <c r="AF47" s="15" t="str">
        <f aca="false">IF(AC47="","",1)</f>
        <v/>
      </c>
    </row>
    <row r="48" customFormat="false" ht="15" hidden="false" customHeight="false" outlineLevel="0" collapsed="false">
      <c r="A48" s="8"/>
      <c r="B48" s="9"/>
      <c r="C48" s="9"/>
      <c r="D48" s="9"/>
      <c r="E48" s="9"/>
      <c r="F48" s="10"/>
      <c r="G48" s="10"/>
      <c r="H48" s="8"/>
      <c r="I48" s="10"/>
      <c r="J48" s="9"/>
      <c r="K48" s="9"/>
      <c r="L48" s="10"/>
      <c r="M48" s="11"/>
      <c r="N48" s="12"/>
      <c r="O48" s="13"/>
      <c r="P48" s="13"/>
      <c r="Q48" s="8"/>
      <c r="R48" s="9"/>
      <c r="S48" s="10"/>
      <c r="T48" s="14"/>
      <c r="U48" s="14"/>
      <c r="V48" s="9"/>
      <c r="W48" s="9"/>
      <c r="X48" s="13"/>
      <c r="Y48" s="15" t="str">
        <f aca="false">IF(OR(A48="",H48=""),"",H48-A48)</f>
        <v/>
      </c>
      <c r="Z48" s="15" t="str">
        <f aca="false">IF(OR(A48="",Q48=""),"",Q48-A48)</f>
        <v/>
      </c>
      <c r="AA48" s="16" t="str">
        <f aca="false">IF(OR(L48="",J48=""),"",L48*IF(K48="",$C$3,K48)*J48*IF(E48="Short",1,-1))</f>
        <v/>
      </c>
      <c r="AB48" s="16" t="str">
        <f aca="false">IF(OR(A48="",L48="",J48=""),"",IF(N(U48)&gt;0,U48,IF(E48="Long",L48*IF(K48="",$C$3,K48)*J48,IF(AND(N(F48)&gt;0,N(G48)&gt;0),MAX(0,ABS(F48-G48)-L48)*IF(K48="",$C$3,K48)*J48,IF(AND(D48="Put",N(F48)&gt;0),MAX(0,F48-L48)*IF(K48="",$C$3,K48)*J48,"")))))</f>
        <v/>
      </c>
      <c r="AC48" s="16" t="str">
        <f aca="false">IF(OR(A48="",L48="",J48="",R48="",R48="Open"),"",IF(E48="Short",L48-N(S48),N(S48)-L48)*IF(K48="",$C$3,K48)*J48-N(T48))</f>
        <v/>
      </c>
      <c r="AD48" s="17" t="str">
        <f aca="false">IF(OR(AC48="",AB48=""),"",IF(AB48&gt;0,AC48/AB48,""))</f>
        <v/>
      </c>
      <c r="AE48" s="18" t="str">
        <f aca="false">IF(OR(AC48="",Q48=""),"",DATE(YEAR(Q48),MONTH(Q48),1))</f>
        <v/>
      </c>
      <c r="AF48" s="15" t="str">
        <f aca="false">IF(AC48="","",1)</f>
        <v/>
      </c>
    </row>
    <row r="49" customFormat="false" ht="15" hidden="false" customHeight="false" outlineLevel="0" collapsed="false">
      <c r="A49" s="8"/>
      <c r="B49" s="9"/>
      <c r="C49" s="9"/>
      <c r="D49" s="9"/>
      <c r="E49" s="9"/>
      <c r="F49" s="10"/>
      <c r="G49" s="10"/>
      <c r="H49" s="8"/>
      <c r="I49" s="10"/>
      <c r="J49" s="9"/>
      <c r="K49" s="9"/>
      <c r="L49" s="10"/>
      <c r="M49" s="11"/>
      <c r="N49" s="12"/>
      <c r="O49" s="13"/>
      <c r="P49" s="13"/>
      <c r="Q49" s="8"/>
      <c r="R49" s="9"/>
      <c r="S49" s="10"/>
      <c r="T49" s="14"/>
      <c r="U49" s="14"/>
      <c r="V49" s="9"/>
      <c r="W49" s="9"/>
      <c r="X49" s="13"/>
      <c r="Y49" s="15" t="str">
        <f aca="false">IF(OR(A49="",H49=""),"",H49-A49)</f>
        <v/>
      </c>
      <c r="Z49" s="15" t="str">
        <f aca="false">IF(OR(A49="",Q49=""),"",Q49-A49)</f>
        <v/>
      </c>
      <c r="AA49" s="16" t="str">
        <f aca="false">IF(OR(L49="",J49=""),"",L49*IF(K49="",$C$3,K49)*J49*IF(E49="Short",1,-1))</f>
        <v/>
      </c>
      <c r="AB49" s="16" t="str">
        <f aca="false">IF(OR(A49="",L49="",J49=""),"",IF(N(U49)&gt;0,U49,IF(E49="Long",L49*IF(K49="",$C$3,K49)*J49,IF(AND(N(F49)&gt;0,N(G49)&gt;0),MAX(0,ABS(F49-G49)-L49)*IF(K49="",$C$3,K49)*J49,IF(AND(D49="Put",N(F49)&gt;0),MAX(0,F49-L49)*IF(K49="",$C$3,K49)*J49,"")))))</f>
        <v/>
      </c>
      <c r="AC49" s="16" t="str">
        <f aca="false">IF(OR(A49="",L49="",J49="",R49="",R49="Open"),"",IF(E49="Short",L49-N(S49),N(S49)-L49)*IF(K49="",$C$3,K49)*J49-N(T49))</f>
        <v/>
      </c>
      <c r="AD49" s="17" t="str">
        <f aca="false">IF(OR(AC49="",AB49=""),"",IF(AB49&gt;0,AC49/AB49,""))</f>
        <v/>
      </c>
      <c r="AE49" s="18" t="str">
        <f aca="false">IF(OR(AC49="",Q49=""),"",DATE(YEAR(Q49),MONTH(Q49),1))</f>
        <v/>
      </c>
      <c r="AF49" s="15" t="str">
        <f aca="false">IF(AC49="","",1)</f>
        <v/>
      </c>
    </row>
    <row r="50" customFormat="false" ht="15" hidden="false" customHeight="false" outlineLevel="0" collapsed="false">
      <c r="A50" s="8"/>
      <c r="B50" s="9"/>
      <c r="C50" s="9"/>
      <c r="D50" s="9"/>
      <c r="E50" s="9"/>
      <c r="F50" s="10"/>
      <c r="G50" s="10"/>
      <c r="H50" s="8"/>
      <c r="I50" s="10"/>
      <c r="J50" s="9"/>
      <c r="K50" s="9"/>
      <c r="L50" s="10"/>
      <c r="M50" s="11"/>
      <c r="N50" s="12"/>
      <c r="O50" s="13"/>
      <c r="P50" s="13"/>
      <c r="Q50" s="8"/>
      <c r="R50" s="9"/>
      <c r="S50" s="10"/>
      <c r="T50" s="14"/>
      <c r="U50" s="14"/>
      <c r="V50" s="9"/>
      <c r="W50" s="9"/>
      <c r="X50" s="13"/>
      <c r="Y50" s="15" t="str">
        <f aca="false">IF(OR(A50="",H50=""),"",H50-A50)</f>
        <v/>
      </c>
      <c r="Z50" s="15" t="str">
        <f aca="false">IF(OR(A50="",Q50=""),"",Q50-A50)</f>
        <v/>
      </c>
      <c r="AA50" s="16" t="str">
        <f aca="false">IF(OR(L50="",J50=""),"",L50*IF(K50="",$C$3,K50)*J50*IF(E50="Short",1,-1))</f>
        <v/>
      </c>
      <c r="AB50" s="16" t="str">
        <f aca="false">IF(OR(A50="",L50="",J50=""),"",IF(N(U50)&gt;0,U50,IF(E50="Long",L50*IF(K50="",$C$3,K50)*J50,IF(AND(N(F50)&gt;0,N(G50)&gt;0),MAX(0,ABS(F50-G50)-L50)*IF(K50="",$C$3,K50)*J50,IF(AND(D50="Put",N(F50)&gt;0),MAX(0,F50-L50)*IF(K50="",$C$3,K50)*J50,"")))))</f>
        <v/>
      </c>
      <c r="AC50" s="16" t="str">
        <f aca="false">IF(OR(A50="",L50="",J50="",R50="",R50="Open"),"",IF(E50="Short",L50-N(S50),N(S50)-L50)*IF(K50="",$C$3,K50)*J50-N(T50))</f>
        <v/>
      </c>
      <c r="AD50" s="17" t="str">
        <f aca="false">IF(OR(AC50="",AB50=""),"",IF(AB50&gt;0,AC50/AB50,""))</f>
        <v/>
      </c>
      <c r="AE50" s="18" t="str">
        <f aca="false">IF(OR(AC50="",Q50=""),"",DATE(YEAR(Q50),MONTH(Q50),1))</f>
        <v/>
      </c>
      <c r="AF50" s="15" t="str">
        <f aca="false">IF(AC50="","",1)</f>
        <v/>
      </c>
    </row>
    <row r="51" customFormat="false" ht="15" hidden="false" customHeight="false" outlineLevel="0" collapsed="false">
      <c r="A51" s="8"/>
      <c r="B51" s="9"/>
      <c r="C51" s="9"/>
      <c r="D51" s="9"/>
      <c r="E51" s="9"/>
      <c r="F51" s="10"/>
      <c r="G51" s="10"/>
      <c r="H51" s="8"/>
      <c r="I51" s="10"/>
      <c r="J51" s="9"/>
      <c r="K51" s="9"/>
      <c r="L51" s="10"/>
      <c r="M51" s="11"/>
      <c r="N51" s="12"/>
      <c r="O51" s="13"/>
      <c r="P51" s="13"/>
      <c r="Q51" s="8"/>
      <c r="R51" s="9"/>
      <c r="S51" s="10"/>
      <c r="T51" s="14"/>
      <c r="U51" s="14"/>
      <c r="V51" s="9"/>
      <c r="W51" s="9"/>
      <c r="X51" s="13"/>
      <c r="Y51" s="15" t="str">
        <f aca="false">IF(OR(A51="",H51=""),"",H51-A51)</f>
        <v/>
      </c>
      <c r="Z51" s="15" t="str">
        <f aca="false">IF(OR(A51="",Q51=""),"",Q51-A51)</f>
        <v/>
      </c>
      <c r="AA51" s="16" t="str">
        <f aca="false">IF(OR(L51="",J51=""),"",L51*IF(K51="",$C$3,K51)*J51*IF(E51="Short",1,-1))</f>
        <v/>
      </c>
      <c r="AB51" s="16" t="str">
        <f aca="false">IF(OR(A51="",L51="",J51=""),"",IF(N(U51)&gt;0,U51,IF(E51="Long",L51*IF(K51="",$C$3,K51)*J51,IF(AND(N(F51)&gt;0,N(G51)&gt;0),MAX(0,ABS(F51-G51)-L51)*IF(K51="",$C$3,K51)*J51,IF(AND(D51="Put",N(F51)&gt;0),MAX(0,F51-L51)*IF(K51="",$C$3,K51)*J51,"")))))</f>
        <v/>
      </c>
      <c r="AC51" s="16" t="str">
        <f aca="false">IF(OR(A51="",L51="",J51="",R51="",R51="Open"),"",IF(E51="Short",L51-N(S51),N(S51)-L51)*IF(K51="",$C$3,K51)*J51-N(T51))</f>
        <v/>
      </c>
      <c r="AD51" s="17" t="str">
        <f aca="false">IF(OR(AC51="",AB51=""),"",IF(AB51&gt;0,AC51/AB51,""))</f>
        <v/>
      </c>
      <c r="AE51" s="18" t="str">
        <f aca="false">IF(OR(AC51="",Q51=""),"",DATE(YEAR(Q51),MONTH(Q51),1))</f>
        <v/>
      </c>
      <c r="AF51" s="15" t="str">
        <f aca="false">IF(AC51="","",1)</f>
        <v/>
      </c>
    </row>
    <row r="52" customFormat="false" ht="15" hidden="false" customHeight="false" outlineLevel="0" collapsed="false">
      <c r="A52" s="8"/>
      <c r="B52" s="9"/>
      <c r="C52" s="9"/>
      <c r="D52" s="9"/>
      <c r="E52" s="9"/>
      <c r="F52" s="10"/>
      <c r="G52" s="10"/>
      <c r="H52" s="8"/>
      <c r="I52" s="10"/>
      <c r="J52" s="9"/>
      <c r="K52" s="9"/>
      <c r="L52" s="10"/>
      <c r="M52" s="11"/>
      <c r="N52" s="12"/>
      <c r="O52" s="13"/>
      <c r="P52" s="13"/>
      <c r="Q52" s="8"/>
      <c r="R52" s="9"/>
      <c r="S52" s="10"/>
      <c r="T52" s="14"/>
      <c r="U52" s="14"/>
      <c r="V52" s="9"/>
      <c r="W52" s="9"/>
      <c r="X52" s="13"/>
      <c r="Y52" s="15" t="str">
        <f aca="false">IF(OR(A52="",H52=""),"",H52-A52)</f>
        <v/>
      </c>
      <c r="Z52" s="15" t="str">
        <f aca="false">IF(OR(A52="",Q52=""),"",Q52-A52)</f>
        <v/>
      </c>
      <c r="AA52" s="16" t="str">
        <f aca="false">IF(OR(L52="",J52=""),"",L52*IF(K52="",$C$3,K52)*J52*IF(E52="Short",1,-1))</f>
        <v/>
      </c>
      <c r="AB52" s="16" t="str">
        <f aca="false">IF(OR(A52="",L52="",J52=""),"",IF(N(U52)&gt;0,U52,IF(E52="Long",L52*IF(K52="",$C$3,K52)*J52,IF(AND(N(F52)&gt;0,N(G52)&gt;0),MAX(0,ABS(F52-G52)-L52)*IF(K52="",$C$3,K52)*J52,IF(AND(D52="Put",N(F52)&gt;0),MAX(0,F52-L52)*IF(K52="",$C$3,K52)*J52,"")))))</f>
        <v/>
      </c>
      <c r="AC52" s="16" t="str">
        <f aca="false">IF(OR(A52="",L52="",J52="",R52="",R52="Open"),"",IF(E52="Short",L52-N(S52),N(S52)-L52)*IF(K52="",$C$3,K52)*J52-N(T52))</f>
        <v/>
      </c>
      <c r="AD52" s="17" t="str">
        <f aca="false">IF(OR(AC52="",AB52=""),"",IF(AB52&gt;0,AC52/AB52,""))</f>
        <v/>
      </c>
      <c r="AE52" s="18" t="str">
        <f aca="false">IF(OR(AC52="",Q52=""),"",DATE(YEAR(Q52),MONTH(Q52),1))</f>
        <v/>
      </c>
      <c r="AF52" s="15" t="str">
        <f aca="false">IF(AC52="","",1)</f>
        <v/>
      </c>
    </row>
    <row r="53" customFormat="false" ht="15" hidden="false" customHeight="false" outlineLevel="0" collapsed="false">
      <c r="A53" s="8"/>
      <c r="B53" s="9"/>
      <c r="C53" s="9"/>
      <c r="D53" s="9"/>
      <c r="E53" s="9"/>
      <c r="F53" s="10"/>
      <c r="G53" s="10"/>
      <c r="H53" s="8"/>
      <c r="I53" s="10"/>
      <c r="J53" s="9"/>
      <c r="K53" s="9"/>
      <c r="L53" s="10"/>
      <c r="M53" s="11"/>
      <c r="N53" s="12"/>
      <c r="O53" s="13"/>
      <c r="P53" s="13"/>
      <c r="Q53" s="8"/>
      <c r="R53" s="9"/>
      <c r="S53" s="10"/>
      <c r="T53" s="14"/>
      <c r="U53" s="14"/>
      <c r="V53" s="9"/>
      <c r="W53" s="9"/>
      <c r="X53" s="13"/>
      <c r="Y53" s="15" t="str">
        <f aca="false">IF(OR(A53="",H53=""),"",H53-A53)</f>
        <v/>
      </c>
      <c r="Z53" s="15" t="str">
        <f aca="false">IF(OR(A53="",Q53=""),"",Q53-A53)</f>
        <v/>
      </c>
      <c r="AA53" s="16" t="str">
        <f aca="false">IF(OR(L53="",J53=""),"",L53*IF(K53="",$C$3,K53)*J53*IF(E53="Short",1,-1))</f>
        <v/>
      </c>
      <c r="AB53" s="16" t="str">
        <f aca="false">IF(OR(A53="",L53="",J53=""),"",IF(N(U53)&gt;0,U53,IF(E53="Long",L53*IF(K53="",$C$3,K53)*J53,IF(AND(N(F53)&gt;0,N(G53)&gt;0),MAX(0,ABS(F53-G53)-L53)*IF(K53="",$C$3,K53)*J53,IF(AND(D53="Put",N(F53)&gt;0),MAX(0,F53-L53)*IF(K53="",$C$3,K53)*J53,"")))))</f>
        <v/>
      </c>
      <c r="AC53" s="16" t="str">
        <f aca="false">IF(OR(A53="",L53="",J53="",R53="",R53="Open"),"",IF(E53="Short",L53-N(S53),N(S53)-L53)*IF(K53="",$C$3,K53)*J53-N(T53))</f>
        <v/>
      </c>
      <c r="AD53" s="17" t="str">
        <f aca="false">IF(OR(AC53="",AB53=""),"",IF(AB53&gt;0,AC53/AB53,""))</f>
        <v/>
      </c>
      <c r="AE53" s="18" t="str">
        <f aca="false">IF(OR(AC53="",Q53=""),"",DATE(YEAR(Q53),MONTH(Q53),1))</f>
        <v/>
      </c>
      <c r="AF53" s="15" t="str">
        <f aca="false">IF(AC53="","",1)</f>
        <v/>
      </c>
    </row>
    <row r="54" customFormat="false" ht="15" hidden="false" customHeight="false" outlineLevel="0" collapsed="false">
      <c r="A54" s="8"/>
      <c r="B54" s="9"/>
      <c r="C54" s="9"/>
      <c r="D54" s="9"/>
      <c r="E54" s="9"/>
      <c r="F54" s="10"/>
      <c r="G54" s="10"/>
      <c r="H54" s="8"/>
      <c r="I54" s="10"/>
      <c r="J54" s="9"/>
      <c r="K54" s="9"/>
      <c r="L54" s="10"/>
      <c r="M54" s="11"/>
      <c r="N54" s="12"/>
      <c r="O54" s="13"/>
      <c r="P54" s="13"/>
      <c r="Q54" s="8"/>
      <c r="R54" s="9"/>
      <c r="S54" s="10"/>
      <c r="T54" s="14"/>
      <c r="U54" s="14"/>
      <c r="V54" s="9"/>
      <c r="W54" s="9"/>
      <c r="X54" s="13"/>
      <c r="Y54" s="15" t="str">
        <f aca="false">IF(OR(A54="",H54=""),"",H54-A54)</f>
        <v/>
      </c>
      <c r="Z54" s="15" t="str">
        <f aca="false">IF(OR(A54="",Q54=""),"",Q54-A54)</f>
        <v/>
      </c>
      <c r="AA54" s="16" t="str">
        <f aca="false">IF(OR(L54="",J54=""),"",L54*IF(K54="",$C$3,K54)*J54*IF(E54="Short",1,-1))</f>
        <v/>
      </c>
      <c r="AB54" s="16" t="str">
        <f aca="false">IF(OR(A54="",L54="",J54=""),"",IF(N(U54)&gt;0,U54,IF(E54="Long",L54*IF(K54="",$C$3,K54)*J54,IF(AND(N(F54)&gt;0,N(G54)&gt;0),MAX(0,ABS(F54-G54)-L54)*IF(K54="",$C$3,K54)*J54,IF(AND(D54="Put",N(F54)&gt;0),MAX(0,F54-L54)*IF(K54="",$C$3,K54)*J54,"")))))</f>
        <v/>
      </c>
      <c r="AC54" s="16" t="str">
        <f aca="false">IF(OR(A54="",L54="",J54="",R54="",R54="Open"),"",IF(E54="Short",L54-N(S54),N(S54)-L54)*IF(K54="",$C$3,K54)*J54-N(T54))</f>
        <v/>
      </c>
      <c r="AD54" s="17" t="str">
        <f aca="false">IF(OR(AC54="",AB54=""),"",IF(AB54&gt;0,AC54/AB54,""))</f>
        <v/>
      </c>
      <c r="AE54" s="18" t="str">
        <f aca="false">IF(OR(AC54="",Q54=""),"",DATE(YEAR(Q54),MONTH(Q54),1))</f>
        <v/>
      </c>
      <c r="AF54" s="15" t="str">
        <f aca="false">IF(AC54="","",1)</f>
        <v/>
      </c>
    </row>
    <row r="55" customFormat="false" ht="15" hidden="false" customHeight="false" outlineLevel="0" collapsed="false">
      <c r="A55" s="8"/>
      <c r="B55" s="9"/>
      <c r="C55" s="9"/>
      <c r="D55" s="9"/>
      <c r="E55" s="9"/>
      <c r="F55" s="10"/>
      <c r="G55" s="10"/>
      <c r="H55" s="8"/>
      <c r="I55" s="10"/>
      <c r="J55" s="9"/>
      <c r="K55" s="9"/>
      <c r="L55" s="10"/>
      <c r="M55" s="11"/>
      <c r="N55" s="12"/>
      <c r="O55" s="13"/>
      <c r="P55" s="13"/>
      <c r="Q55" s="8"/>
      <c r="R55" s="9"/>
      <c r="S55" s="10"/>
      <c r="T55" s="14"/>
      <c r="U55" s="14"/>
      <c r="V55" s="9"/>
      <c r="W55" s="9"/>
      <c r="X55" s="13"/>
      <c r="Y55" s="15" t="str">
        <f aca="false">IF(OR(A55="",H55=""),"",H55-A55)</f>
        <v/>
      </c>
      <c r="Z55" s="15" t="str">
        <f aca="false">IF(OR(A55="",Q55=""),"",Q55-A55)</f>
        <v/>
      </c>
      <c r="AA55" s="16" t="str">
        <f aca="false">IF(OR(L55="",J55=""),"",L55*IF(K55="",$C$3,K55)*J55*IF(E55="Short",1,-1))</f>
        <v/>
      </c>
      <c r="AB55" s="16" t="str">
        <f aca="false">IF(OR(A55="",L55="",J55=""),"",IF(N(U55)&gt;0,U55,IF(E55="Long",L55*IF(K55="",$C$3,K55)*J55,IF(AND(N(F55)&gt;0,N(G55)&gt;0),MAX(0,ABS(F55-G55)-L55)*IF(K55="",$C$3,K55)*J55,IF(AND(D55="Put",N(F55)&gt;0),MAX(0,F55-L55)*IF(K55="",$C$3,K55)*J55,"")))))</f>
        <v/>
      </c>
      <c r="AC55" s="16" t="str">
        <f aca="false">IF(OR(A55="",L55="",J55="",R55="",R55="Open"),"",IF(E55="Short",L55-N(S55),N(S55)-L55)*IF(K55="",$C$3,K55)*J55-N(T55))</f>
        <v/>
      </c>
      <c r="AD55" s="17" t="str">
        <f aca="false">IF(OR(AC55="",AB55=""),"",IF(AB55&gt;0,AC55/AB55,""))</f>
        <v/>
      </c>
      <c r="AE55" s="18" t="str">
        <f aca="false">IF(OR(AC55="",Q55=""),"",DATE(YEAR(Q55),MONTH(Q55),1))</f>
        <v/>
      </c>
      <c r="AF55" s="15" t="str">
        <f aca="false">IF(AC55="","",1)</f>
        <v/>
      </c>
    </row>
    <row r="56" customFormat="false" ht="15" hidden="false" customHeight="false" outlineLevel="0" collapsed="false">
      <c r="A56" s="8"/>
      <c r="B56" s="9"/>
      <c r="C56" s="9"/>
      <c r="D56" s="9"/>
      <c r="E56" s="9"/>
      <c r="F56" s="10"/>
      <c r="G56" s="10"/>
      <c r="H56" s="8"/>
      <c r="I56" s="10"/>
      <c r="J56" s="9"/>
      <c r="K56" s="9"/>
      <c r="L56" s="10"/>
      <c r="M56" s="11"/>
      <c r="N56" s="12"/>
      <c r="O56" s="13"/>
      <c r="P56" s="13"/>
      <c r="Q56" s="8"/>
      <c r="R56" s="9"/>
      <c r="S56" s="10"/>
      <c r="T56" s="14"/>
      <c r="U56" s="14"/>
      <c r="V56" s="9"/>
      <c r="W56" s="9"/>
      <c r="X56" s="13"/>
      <c r="Y56" s="15" t="str">
        <f aca="false">IF(OR(A56="",H56=""),"",H56-A56)</f>
        <v/>
      </c>
      <c r="Z56" s="15" t="str">
        <f aca="false">IF(OR(A56="",Q56=""),"",Q56-A56)</f>
        <v/>
      </c>
      <c r="AA56" s="16" t="str">
        <f aca="false">IF(OR(L56="",J56=""),"",L56*IF(K56="",$C$3,K56)*J56*IF(E56="Short",1,-1))</f>
        <v/>
      </c>
      <c r="AB56" s="16" t="str">
        <f aca="false">IF(OR(A56="",L56="",J56=""),"",IF(N(U56)&gt;0,U56,IF(E56="Long",L56*IF(K56="",$C$3,K56)*J56,IF(AND(N(F56)&gt;0,N(G56)&gt;0),MAX(0,ABS(F56-G56)-L56)*IF(K56="",$C$3,K56)*J56,IF(AND(D56="Put",N(F56)&gt;0),MAX(0,F56-L56)*IF(K56="",$C$3,K56)*J56,"")))))</f>
        <v/>
      </c>
      <c r="AC56" s="16" t="str">
        <f aca="false">IF(OR(A56="",L56="",J56="",R56="",R56="Open"),"",IF(E56="Short",L56-N(S56),N(S56)-L56)*IF(K56="",$C$3,K56)*J56-N(T56))</f>
        <v/>
      </c>
      <c r="AD56" s="17" t="str">
        <f aca="false">IF(OR(AC56="",AB56=""),"",IF(AB56&gt;0,AC56/AB56,""))</f>
        <v/>
      </c>
      <c r="AE56" s="18" t="str">
        <f aca="false">IF(OR(AC56="",Q56=""),"",DATE(YEAR(Q56),MONTH(Q56),1))</f>
        <v/>
      </c>
      <c r="AF56" s="15" t="str">
        <f aca="false">IF(AC56="","",1)</f>
        <v/>
      </c>
    </row>
    <row r="57" customFormat="false" ht="15" hidden="false" customHeight="false" outlineLevel="0" collapsed="false">
      <c r="A57" s="8"/>
      <c r="B57" s="9"/>
      <c r="C57" s="9"/>
      <c r="D57" s="9"/>
      <c r="E57" s="9"/>
      <c r="F57" s="10"/>
      <c r="G57" s="10"/>
      <c r="H57" s="8"/>
      <c r="I57" s="10"/>
      <c r="J57" s="9"/>
      <c r="K57" s="9"/>
      <c r="L57" s="10"/>
      <c r="M57" s="11"/>
      <c r="N57" s="12"/>
      <c r="O57" s="13"/>
      <c r="P57" s="13"/>
      <c r="Q57" s="8"/>
      <c r="R57" s="9"/>
      <c r="S57" s="10"/>
      <c r="T57" s="14"/>
      <c r="U57" s="14"/>
      <c r="V57" s="9"/>
      <c r="W57" s="9"/>
      <c r="X57" s="13"/>
      <c r="Y57" s="15" t="str">
        <f aca="false">IF(OR(A57="",H57=""),"",H57-A57)</f>
        <v/>
      </c>
      <c r="Z57" s="15" t="str">
        <f aca="false">IF(OR(A57="",Q57=""),"",Q57-A57)</f>
        <v/>
      </c>
      <c r="AA57" s="16" t="str">
        <f aca="false">IF(OR(L57="",J57=""),"",L57*IF(K57="",$C$3,K57)*J57*IF(E57="Short",1,-1))</f>
        <v/>
      </c>
      <c r="AB57" s="16" t="str">
        <f aca="false">IF(OR(A57="",L57="",J57=""),"",IF(N(U57)&gt;0,U57,IF(E57="Long",L57*IF(K57="",$C$3,K57)*J57,IF(AND(N(F57)&gt;0,N(G57)&gt;0),MAX(0,ABS(F57-G57)-L57)*IF(K57="",$C$3,K57)*J57,IF(AND(D57="Put",N(F57)&gt;0),MAX(0,F57-L57)*IF(K57="",$C$3,K57)*J57,"")))))</f>
        <v/>
      </c>
      <c r="AC57" s="16" t="str">
        <f aca="false">IF(OR(A57="",L57="",J57="",R57="",R57="Open"),"",IF(E57="Short",L57-N(S57),N(S57)-L57)*IF(K57="",$C$3,K57)*J57-N(T57))</f>
        <v/>
      </c>
      <c r="AD57" s="17" t="str">
        <f aca="false">IF(OR(AC57="",AB57=""),"",IF(AB57&gt;0,AC57/AB57,""))</f>
        <v/>
      </c>
      <c r="AE57" s="18" t="str">
        <f aca="false">IF(OR(AC57="",Q57=""),"",DATE(YEAR(Q57),MONTH(Q57),1))</f>
        <v/>
      </c>
      <c r="AF57" s="15" t="str">
        <f aca="false">IF(AC57="","",1)</f>
        <v/>
      </c>
    </row>
    <row r="58" customFormat="false" ht="15" hidden="false" customHeight="false" outlineLevel="0" collapsed="false">
      <c r="A58" s="8"/>
      <c r="B58" s="9"/>
      <c r="C58" s="9"/>
      <c r="D58" s="9"/>
      <c r="E58" s="9"/>
      <c r="F58" s="10"/>
      <c r="G58" s="10"/>
      <c r="H58" s="8"/>
      <c r="I58" s="10"/>
      <c r="J58" s="9"/>
      <c r="K58" s="9"/>
      <c r="L58" s="10"/>
      <c r="M58" s="11"/>
      <c r="N58" s="12"/>
      <c r="O58" s="13"/>
      <c r="P58" s="13"/>
      <c r="Q58" s="8"/>
      <c r="R58" s="9"/>
      <c r="S58" s="10"/>
      <c r="T58" s="14"/>
      <c r="U58" s="14"/>
      <c r="V58" s="9"/>
      <c r="W58" s="9"/>
      <c r="X58" s="13"/>
      <c r="Y58" s="15" t="str">
        <f aca="false">IF(OR(A58="",H58=""),"",H58-A58)</f>
        <v/>
      </c>
      <c r="Z58" s="15" t="str">
        <f aca="false">IF(OR(A58="",Q58=""),"",Q58-A58)</f>
        <v/>
      </c>
      <c r="AA58" s="16" t="str">
        <f aca="false">IF(OR(L58="",J58=""),"",L58*IF(K58="",$C$3,K58)*J58*IF(E58="Short",1,-1))</f>
        <v/>
      </c>
      <c r="AB58" s="16" t="str">
        <f aca="false">IF(OR(A58="",L58="",J58=""),"",IF(N(U58)&gt;0,U58,IF(E58="Long",L58*IF(K58="",$C$3,K58)*J58,IF(AND(N(F58)&gt;0,N(G58)&gt;0),MAX(0,ABS(F58-G58)-L58)*IF(K58="",$C$3,K58)*J58,IF(AND(D58="Put",N(F58)&gt;0),MAX(0,F58-L58)*IF(K58="",$C$3,K58)*J58,"")))))</f>
        <v/>
      </c>
      <c r="AC58" s="16" t="str">
        <f aca="false">IF(OR(A58="",L58="",J58="",R58="",R58="Open"),"",IF(E58="Short",L58-N(S58),N(S58)-L58)*IF(K58="",$C$3,K58)*J58-N(T58))</f>
        <v/>
      </c>
      <c r="AD58" s="17" t="str">
        <f aca="false">IF(OR(AC58="",AB58=""),"",IF(AB58&gt;0,AC58/AB58,""))</f>
        <v/>
      </c>
      <c r="AE58" s="18" t="str">
        <f aca="false">IF(OR(AC58="",Q58=""),"",DATE(YEAR(Q58),MONTH(Q58),1))</f>
        <v/>
      </c>
      <c r="AF58" s="15" t="str">
        <f aca="false">IF(AC58="","",1)</f>
        <v/>
      </c>
    </row>
    <row r="59" customFormat="false" ht="15" hidden="false" customHeight="false" outlineLevel="0" collapsed="false">
      <c r="A59" s="8"/>
      <c r="B59" s="9"/>
      <c r="C59" s="9"/>
      <c r="D59" s="9"/>
      <c r="E59" s="9"/>
      <c r="F59" s="10"/>
      <c r="G59" s="10"/>
      <c r="H59" s="8"/>
      <c r="I59" s="10"/>
      <c r="J59" s="9"/>
      <c r="K59" s="9"/>
      <c r="L59" s="10"/>
      <c r="M59" s="11"/>
      <c r="N59" s="12"/>
      <c r="O59" s="13"/>
      <c r="P59" s="13"/>
      <c r="Q59" s="8"/>
      <c r="R59" s="9"/>
      <c r="S59" s="10"/>
      <c r="T59" s="14"/>
      <c r="U59" s="14"/>
      <c r="V59" s="9"/>
      <c r="W59" s="9"/>
      <c r="X59" s="13"/>
      <c r="Y59" s="15" t="str">
        <f aca="false">IF(OR(A59="",H59=""),"",H59-A59)</f>
        <v/>
      </c>
      <c r="Z59" s="15" t="str">
        <f aca="false">IF(OR(A59="",Q59=""),"",Q59-A59)</f>
        <v/>
      </c>
      <c r="AA59" s="16" t="str">
        <f aca="false">IF(OR(L59="",J59=""),"",L59*IF(K59="",$C$3,K59)*J59*IF(E59="Short",1,-1))</f>
        <v/>
      </c>
      <c r="AB59" s="16" t="str">
        <f aca="false">IF(OR(A59="",L59="",J59=""),"",IF(N(U59)&gt;0,U59,IF(E59="Long",L59*IF(K59="",$C$3,K59)*J59,IF(AND(N(F59)&gt;0,N(G59)&gt;0),MAX(0,ABS(F59-G59)-L59)*IF(K59="",$C$3,K59)*J59,IF(AND(D59="Put",N(F59)&gt;0),MAX(0,F59-L59)*IF(K59="",$C$3,K59)*J59,"")))))</f>
        <v/>
      </c>
      <c r="AC59" s="16" t="str">
        <f aca="false">IF(OR(A59="",L59="",J59="",R59="",R59="Open"),"",IF(E59="Short",L59-N(S59),N(S59)-L59)*IF(K59="",$C$3,K59)*J59-N(T59))</f>
        <v/>
      </c>
      <c r="AD59" s="17" t="str">
        <f aca="false">IF(OR(AC59="",AB59=""),"",IF(AB59&gt;0,AC59/AB59,""))</f>
        <v/>
      </c>
      <c r="AE59" s="18" t="str">
        <f aca="false">IF(OR(AC59="",Q59=""),"",DATE(YEAR(Q59),MONTH(Q59),1))</f>
        <v/>
      </c>
      <c r="AF59" s="15" t="str">
        <f aca="false">IF(AC59="","",1)</f>
        <v/>
      </c>
    </row>
    <row r="60" customFormat="false" ht="15" hidden="false" customHeight="false" outlineLevel="0" collapsed="false">
      <c r="A60" s="8"/>
      <c r="B60" s="9"/>
      <c r="C60" s="9"/>
      <c r="D60" s="9"/>
      <c r="E60" s="9"/>
      <c r="F60" s="10"/>
      <c r="G60" s="10"/>
      <c r="H60" s="8"/>
      <c r="I60" s="10"/>
      <c r="J60" s="9"/>
      <c r="K60" s="9"/>
      <c r="L60" s="10"/>
      <c r="M60" s="11"/>
      <c r="N60" s="12"/>
      <c r="O60" s="13"/>
      <c r="P60" s="13"/>
      <c r="Q60" s="8"/>
      <c r="R60" s="9"/>
      <c r="S60" s="10"/>
      <c r="T60" s="14"/>
      <c r="U60" s="14"/>
      <c r="V60" s="9"/>
      <c r="W60" s="9"/>
      <c r="X60" s="13"/>
      <c r="Y60" s="15" t="str">
        <f aca="false">IF(OR(A60="",H60=""),"",H60-A60)</f>
        <v/>
      </c>
      <c r="Z60" s="15" t="str">
        <f aca="false">IF(OR(A60="",Q60=""),"",Q60-A60)</f>
        <v/>
      </c>
      <c r="AA60" s="16" t="str">
        <f aca="false">IF(OR(L60="",J60=""),"",L60*IF(K60="",$C$3,K60)*J60*IF(E60="Short",1,-1))</f>
        <v/>
      </c>
      <c r="AB60" s="16" t="str">
        <f aca="false">IF(OR(A60="",L60="",J60=""),"",IF(N(U60)&gt;0,U60,IF(E60="Long",L60*IF(K60="",$C$3,K60)*J60,IF(AND(N(F60)&gt;0,N(G60)&gt;0),MAX(0,ABS(F60-G60)-L60)*IF(K60="",$C$3,K60)*J60,IF(AND(D60="Put",N(F60)&gt;0),MAX(0,F60-L60)*IF(K60="",$C$3,K60)*J60,"")))))</f>
        <v/>
      </c>
      <c r="AC60" s="16" t="str">
        <f aca="false">IF(OR(A60="",L60="",J60="",R60="",R60="Open"),"",IF(E60="Short",L60-N(S60),N(S60)-L60)*IF(K60="",$C$3,K60)*J60-N(T60))</f>
        <v/>
      </c>
      <c r="AD60" s="17" t="str">
        <f aca="false">IF(OR(AC60="",AB60=""),"",IF(AB60&gt;0,AC60/AB60,""))</f>
        <v/>
      </c>
      <c r="AE60" s="18" t="str">
        <f aca="false">IF(OR(AC60="",Q60=""),"",DATE(YEAR(Q60),MONTH(Q60),1))</f>
        <v/>
      </c>
      <c r="AF60" s="15" t="str">
        <f aca="false">IF(AC60="","",1)</f>
        <v/>
      </c>
    </row>
    <row r="61" customFormat="false" ht="15" hidden="false" customHeight="false" outlineLevel="0" collapsed="false">
      <c r="A61" s="8"/>
      <c r="B61" s="9"/>
      <c r="C61" s="9"/>
      <c r="D61" s="9"/>
      <c r="E61" s="9"/>
      <c r="F61" s="10"/>
      <c r="G61" s="10"/>
      <c r="H61" s="8"/>
      <c r="I61" s="10"/>
      <c r="J61" s="9"/>
      <c r="K61" s="9"/>
      <c r="L61" s="10"/>
      <c r="M61" s="11"/>
      <c r="N61" s="12"/>
      <c r="O61" s="13"/>
      <c r="P61" s="13"/>
      <c r="Q61" s="8"/>
      <c r="R61" s="9"/>
      <c r="S61" s="10"/>
      <c r="T61" s="14"/>
      <c r="U61" s="14"/>
      <c r="V61" s="9"/>
      <c r="W61" s="9"/>
      <c r="X61" s="13"/>
      <c r="Y61" s="15" t="str">
        <f aca="false">IF(OR(A61="",H61=""),"",H61-A61)</f>
        <v/>
      </c>
      <c r="Z61" s="15" t="str">
        <f aca="false">IF(OR(A61="",Q61=""),"",Q61-A61)</f>
        <v/>
      </c>
      <c r="AA61" s="16" t="str">
        <f aca="false">IF(OR(L61="",J61=""),"",L61*IF(K61="",$C$3,K61)*J61*IF(E61="Short",1,-1))</f>
        <v/>
      </c>
      <c r="AB61" s="16" t="str">
        <f aca="false">IF(OR(A61="",L61="",J61=""),"",IF(N(U61)&gt;0,U61,IF(E61="Long",L61*IF(K61="",$C$3,K61)*J61,IF(AND(N(F61)&gt;0,N(G61)&gt;0),MAX(0,ABS(F61-G61)-L61)*IF(K61="",$C$3,K61)*J61,IF(AND(D61="Put",N(F61)&gt;0),MAX(0,F61-L61)*IF(K61="",$C$3,K61)*J61,"")))))</f>
        <v/>
      </c>
      <c r="AC61" s="16" t="str">
        <f aca="false">IF(OR(A61="",L61="",J61="",R61="",R61="Open"),"",IF(E61="Short",L61-N(S61),N(S61)-L61)*IF(K61="",$C$3,K61)*J61-N(T61))</f>
        <v/>
      </c>
      <c r="AD61" s="17" t="str">
        <f aca="false">IF(OR(AC61="",AB61=""),"",IF(AB61&gt;0,AC61/AB61,""))</f>
        <v/>
      </c>
      <c r="AE61" s="18" t="str">
        <f aca="false">IF(OR(AC61="",Q61=""),"",DATE(YEAR(Q61),MONTH(Q61),1))</f>
        <v/>
      </c>
      <c r="AF61" s="15" t="str">
        <f aca="false">IF(AC61="","",1)</f>
        <v/>
      </c>
    </row>
    <row r="62" customFormat="false" ht="15" hidden="false" customHeight="false" outlineLevel="0" collapsed="false">
      <c r="A62" s="8"/>
      <c r="B62" s="9"/>
      <c r="C62" s="9"/>
      <c r="D62" s="9"/>
      <c r="E62" s="9"/>
      <c r="F62" s="10"/>
      <c r="G62" s="10"/>
      <c r="H62" s="8"/>
      <c r="I62" s="10"/>
      <c r="J62" s="9"/>
      <c r="K62" s="9"/>
      <c r="L62" s="10"/>
      <c r="M62" s="11"/>
      <c r="N62" s="12"/>
      <c r="O62" s="13"/>
      <c r="P62" s="13"/>
      <c r="Q62" s="8"/>
      <c r="R62" s="9"/>
      <c r="S62" s="10"/>
      <c r="T62" s="14"/>
      <c r="U62" s="14"/>
      <c r="V62" s="9"/>
      <c r="W62" s="9"/>
      <c r="X62" s="13"/>
      <c r="Y62" s="15" t="str">
        <f aca="false">IF(OR(A62="",H62=""),"",H62-A62)</f>
        <v/>
      </c>
      <c r="Z62" s="15" t="str">
        <f aca="false">IF(OR(A62="",Q62=""),"",Q62-A62)</f>
        <v/>
      </c>
      <c r="AA62" s="16" t="str">
        <f aca="false">IF(OR(L62="",J62=""),"",L62*IF(K62="",$C$3,K62)*J62*IF(E62="Short",1,-1))</f>
        <v/>
      </c>
      <c r="AB62" s="16" t="str">
        <f aca="false">IF(OR(A62="",L62="",J62=""),"",IF(N(U62)&gt;0,U62,IF(E62="Long",L62*IF(K62="",$C$3,K62)*J62,IF(AND(N(F62)&gt;0,N(G62)&gt;0),MAX(0,ABS(F62-G62)-L62)*IF(K62="",$C$3,K62)*J62,IF(AND(D62="Put",N(F62)&gt;0),MAX(0,F62-L62)*IF(K62="",$C$3,K62)*J62,"")))))</f>
        <v/>
      </c>
      <c r="AC62" s="16" t="str">
        <f aca="false">IF(OR(A62="",L62="",J62="",R62="",R62="Open"),"",IF(E62="Short",L62-N(S62),N(S62)-L62)*IF(K62="",$C$3,K62)*J62-N(T62))</f>
        <v/>
      </c>
      <c r="AD62" s="17" t="str">
        <f aca="false">IF(OR(AC62="",AB62=""),"",IF(AB62&gt;0,AC62/AB62,""))</f>
        <v/>
      </c>
      <c r="AE62" s="18" t="str">
        <f aca="false">IF(OR(AC62="",Q62=""),"",DATE(YEAR(Q62),MONTH(Q62),1))</f>
        <v/>
      </c>
      <c r="AF62" s="15" t="str">
        <f aca="false">IF(AC62="","",1)</f>
        <v/>
      </c>
    </row>
    <row r="63" customFormat="false" ht="15" hidden="false" customHeight="false" outlineLevel="0" collapsed="false">
      <c r="A63" s="8"/>
      <c r="B63" s="9"/>
      <c r="C63" s="9"/>
      <c r="D63" s="9"/>
      <c r="E63" s="9"/>
      <c r="F63" s="10"/>
      <c r="G63" s="10"/>
      <c r="H63" s="8"/>
      <c r="I63" s="10"/>
      <c r="J63" s="9"/>
      <c r="K63" s="9"/>
      <c r="L63" s="10"/>
      <c r="M63" s="11"/>
      <c r="N63" s="12"/>
      <c r="O63" s="13"/>
      <c r="P63" s="13"/>
      <c r="Q63" s="8"/>
      <c r="R63" s="9"/>
      <c r="S63" s="10"/>
      <c r="T63" s="14"/>
      <c r="U63" s="14"/>
      <c r="V63" s="9"/>
      <c r="W63" s="9"/>
      <c r="X63" s="13"/>
      <c r="Y63" s="15" t="str">
        <f aca="false">IF(OR(A63="",H63=""),"",H63-A63)</f>
        <v/>
      </c>
      <c r="Z63" s="15" t="str">
        <f aca="false">IF(OR(A63="",Q63=""),"",Q63-A63)</f>
        <v/>
      </c>
      <c r="AA63" s="16" t="str">
        <f aca="false">IF(OR(L63="",J63=""),"",L63*IF(K63="",$C$3,K63)*J63*IF(E63="Short",1,-1))</f>
        <v/>
      </c>
      <c r="AB63" s="16" t="str">
        <f aca="false">IF(OR(A63="",L63="",J63=""),"",IF(N(U63)&gt;0,U63,IF(E63="Long",L63*IF(K63="",$C$3,K63)*J63,IF(AND(N(F63)&gt;0,N(G63)&gt;0),MAX(0,ABS(F63-G63)-L63)*IF(K63="",$C$3,K63)*J63,IF(AND(D63="Put",N(F63)&gt;0),MAX(0,F63-L63)*IF(K63="",$C$3,K63)*J63,"")))))</f>
        <v/>
      </c>
      <c r="AC63" s="16" t="str">
        <f aca="false">IF(OR(A63="",L63="",J63="",R63="",R63="Open"),"",IF(E63="Short",L63-N(S63),N(S63)-L63)*IF(K63="",$C$3,K63)*J63-N(T63))</f>
        <v/>
      </c>
      <c r="AD63" s="17" t="str">
        <f aca="false">IF(OR(AC63="",AB63=""),"",IF(AB63&gt;0,AC63/AB63,""))</f>
        <v/>
      </c>
      <c r="AE63" s="18" t="str">
        <f aca="false">IF(OR(AC63="",Q63=""),"",DATE(YEAR(Q63),MONTH(Q63),1))</f>
        <v/>
      </c>
      <c r="AF63" s="15" t="str">
        <f aca="false">IF(AC63="","",1)</f>
        <v/>
      </c>
    </row>
    <row r="64" customFormat="false" ht="15" hidden="false" customHeight="false" outlineLevel="0" collapsed="false">
      <c r="A64" s="8"/>
      <c r="B64" s="9"/>
      <c r="C64" s="9"/>
      <c r="D64" s="9"/>
      <c r="E64" s="9"/>
      <c r="F64" s="10"/>
      <c r="G64" s="10"/>
      <c r="H64" s="8"/>
      <c r="I64" s="10"/>
      <c r="J64" s="9"/>
      <c r="K64" s="9"/>
      <c r="L64" s="10"/>
      <c r="M64" s="11"/>
      <c r="N64" s="12"/>
      <c r="O64" s="13"/>
      <c r="P64" s="13"/>
      <c r="Q64" s="8"/>
      <c r="R64" s="9"/>
      <c r="S64" s="10"/>
      <c r="T64" s="14"/>
      <c r="U64" s="14"/>
      <c r="V64" s="9"/>
      <c r="W64" s="9"/>
      <c r="X64" s="13"/>
      <c r="Y64" s="15" t="str">
        <f aca="false">IF(OR(A64="",H64=""),"",H64-A64)</f>
        <v/>
      </c>
      <c r="Z64" s="15" t="str">
        <f aca="false">IF(OR(A64="",Q64=""),"",Q64-A64)</f>
        <v/>
      </c>
      <c r="AA64" s="16" t="str">
        <f aca="false">IF(OR(L64="",J64=""),"",L64*IF(K64="",$C$3,K64)*J64*IF(E64="Short",1,-1))</f>
        <v/>
      </c>
      <c r="AB64" s="16" t="str">
        <f aca="false">IF(OR(A64="",L64="",J64=""),"",IF(N(U64)&gt;0,U64,IF(E64="Long",L64*IF(K64="",$C$3,K64)*J64,IF(AND(N(F64)&gt;0,N(G64)&gt;0),MAX(0,ABS(F64-G64)-L64)*IF(K64="",$C$3,K64)*J64,IF(AND(D64="Put",N(F64)&gt;0),MAX(0,F64-L64)*IF(K64="",$C$3,K64)*J64,"")))))</f>
        <v/>
      </c>
      <c r="AC64" s="16" t="str">
        <f aca="false">IF(OR(A64="",L64="",J64="",R64="",R64="Open"),"",IF(E64="Short",L64-N(S64),N(S64)-L64)*IF(K64="",$C$3,K64)*J64-N(T64))</f>
        <v/>
      </c>
      <c r="AD64" s="17" t="str">
        <f aca="false">IF(OR(AC64="",AB64=""),"",IF(AB64&gt;0,AC64/AB64,""))</f>
        <v/>
      </c>
      <c r="AE64" s="18" t="str">
        <f aca="false">IF(OR(AC64="",Q64=""),"",DATE(YEAR(Q64),MONTH(Q64),1))</f>
        <v/>
      </c>
      <c r="AF64" s="15" t="str">
        <f aca="false">IF(AC64="","",1)</f>
        <v/>
      </c>
    </row>
    <row r="65" customFormat="false" ht="15" hidden="false" customHeight="false" outlineLevel="0" collapsed="false">
      <c r="A65" s="8"/>
      <c r="B65" s="9"/>
      <c r="C65" s="9"/>
      <c r="D65" s="9"/>
      <c r="E65" s="9"/>
      <c r="F65" s="10"/>
      <c r="G65" s="10"/>
      <c r="H65" s="8"/>
      <c r="I65" s="10"/>
      <c r="J65" s="9"/>
      <c r="K65" s="9"/>
      <c r="L65" s="10"/>
      <c r="M65" s="11"/>
      <c r="N65" s="12"/>
      <c r="O65" s="13"/>
      <c r="P65" s="13"/>
      <c r="Q65" s="8"/>
      <c r="R65" s="9"/>
      <c r="S65" s="10"/>
      <c r="T65" s="14"/>
      <c r="U65" s="14"/>
      <c r="V65" s="9"/>
      <c r="W65" s="9"/>
      <c r="X65" s="13"/>
      <c r="Y65" s="15" t="str">
        <f aca="false">IF(OR(A65="",H65=""),"",H65-A65)</f>
        <v/>
      </c>
      <c r="Z65" s="15" t="str">
        <f aca="false">IF(OR(A65="",Q65=""),"",Q65-A65)</f>
        <v/>
      </c>
      <c r="AA65" s="16" t="str">
        <f aca="false">IF(OR(L65="",J65=""),"",L65*IF(K65="",$C$3,K65)*J65*IF(E65="Short",1,-1))</f>
        <v/>
      </c>
      <c r="AB65" s="16" t="str">
        <f aca="false">IF(OR(A65="",L65="",J65=""),"",IF(N(U65)&gt;0,U65,IF(E65="Long",L65*IF(K65="",$C$3,K65)*J65,IF(AND(N(F65)&gt;0,N(G65)&gt;0),MAX(0,ABS(F65-G65)-L65)*IF(K65="",$C$3,K65)*J65,IF(AND(D65="Put",N(F65)&gt;0),MAX(0,F65-L65)*IF(K65="",$C$3,K65)*J65,"")))))</f>
        <v/>
      </c>
      <c r="AC65" s="16" t="str">
        <f aca="false">IF(OR(A65="",L65="",J65="",R65="",R65="Open"),"",IF(E65="Short",L65-N(S65),N(S65)-L65)*IF(K65="",$C$3,K65)*J65-N(T65))</f>
        <v/>
      </c>
      <c r="AD65" s="17" t="str">
        <f aca="false">IF(OR(AC65="",AB65=""),"",IF(AB65&gt;0,AC65/AB65,""))</f>
        <v/>
      </c>
      <c r="AE65" s="18" t="str">
        <f aca="false">IF(OR(AC65="",Q65=""),"",DATE(YEAR(Q65),MONTH(Q65),1))</f>
        <v/>
      </c>
      <c r="AF65" s="15" t="str">
        <f aca="false">IF(AC65="","",1)</f>
        <v/>
      </c>
    </row>
    <row r="66" customFormat="false" ht="15" hidden="false" customHeight="false" outlineLevel="0" collapsed="false">
      <c r="A66" s="8"/>
      <c r="B66" s="9"/>
      <c r="C66" s="9"/>
      <c r="D66" s="9"/>
      <c r="E66" s="9"/>
      <c r="F66" s="10"/>
      <c r="G66" s="10"/>
      <c r="H66" s="8"/>
      <c r="I66" s="10"/>
      <c r="J66" s="9"/>
      <c r="K66" s="9"/>
      <c r="L66" s="10"/>
      <c r="M66" s="11"/>
      <c r="N66" s="12"/>
      <c r="O66" s="13"/>
      <c r="P66" s="13"/>
      <c r="Q66" s="8"/>
      <c r="R66" s="9"/>
      <c r="S66" s="10"/>
      <c r="T66" s="14"/>
      <c r="U66" s="14"/>
      <c r="V66" s="9"/>
      <c r="W66" s="9"/>
      <c r="X66" s="13"/>
      <c r="Y66" s="15" t="str">
        <f aca="false">IF(OR(A66="",H66=""),"",H66-A66)</f>
        <v/>
      </c>
      <c r="Z66" s="15" t="str">
        <f aca="false">IF(OR(A66="",Q66=""),"",Q66-A66)</f>
        <v/>
      </c>
      <c r="AA66" s="16" t="str">
        <f aca="false">IF(OR(L66="",J66=""),"",L66*IF(K66="",$C$3,K66)*J66*IF(E66="Short",1,-1))</f>
        <v/>
      </c>
      <c r="AB66" s="16" t="str">
        <f aca="false">IF(OR(A66="",L66="",J66=""),"",IF(N(U66)&gt;0,U66,IF(E66="Long",L66*IF(K66="",$C$3,K66)*J66,IF(AND(N(F66)&gt;0,N(G66)&gt;0),MAX(0,ABS(F66-G66)-L66)*IF(K66="",$C$3,K66)*J66,IF(AND(D66="Put",N(F66)&gt;0),MAX(0,F66-L66)*IF(K66="",$C$3,K66)*J66,"")))))</f>
        <v/>
      </c>
      <c r="AC66" s="16" t="str">
        <f aca="false">IF(OR(A66="",L66="",J66="",R66="",R66="Open"),"",IF(E66="Short",L66-N(S66),N(S66)-L66)*IF(K66="",$C$3,K66)*J66-N(T66))</f>
        <v/>
      </c>
      <c r="AD66" s="17" t="str">
        <f aca="false">IF(OR(AC66="",AB66=""),"",IF(AB66&gt;0,AC66/AB66,""))</f>
        <v/>
      </c>
      <c r="AE66" s="18" t="str">
        <f aca="false">IF(OR(AC66="",Q66=""),"",DATE(YEAR(Q66),MONTH(Q66),1))</f>
        <v/>
      </c>
      <c r="AF66" s="15" t="str">
        <f aca="false">IF(AC66="","",1)</f>
        <v/>
      </c>
    </row>
    <row r="67" customFormat="false" ht="15" hidden="false" customHeight="false" outlineLevel="0" collapsed="false">
      <c r="A67" s="8"/>
      <c r="B67" s="9"/>
      <c r="C67" s="9"/>
      <c r="D67" s="9"/>
      <c r="E67" s="9"/>
      <c r="F67" s="10"/>
      <c r="G67" s="10"/>
      <c r="H67" s="8"/>
      <c r="I67" s="10"/>
      <c r="J67" s="9"/>
      <c r="K67" s="9"/>
      <c r="L67" s="10"/>
      <c r="M67" s="11"/>
      <c r="N67" s="12"/>
      <c r="O67" s="13"/>
      <c r="P67" s="13"/>
      <c r="Q67" s="8"/>
      <c r="R67" s="9"/>
      <c r="S67" s="10"/>
      <c r="T67" s="14"/>
      <c r="U67" s="14"/>
      <c r="V67" s="9"/>
      <c r="W67" s="9"/>
      <c r="X67" s="13"/>
      <c r="Y67" s="15" t="str">
        <f aca="false">IF(OR(A67="",H67=""),"",H67-A67)</f>
        <v/>
      </c>
      <c r="Z67" s="15" t="str">
        <f aca="false">IF(OR(A67="",Q67=""),"",Q67-A67)</f>
        <v/>
      </c>
      <c r="AA67" s="16" t="str">
        <f aca="false">IF(OR(L67="",J67=""),"",L67*IF(K67="",$C$3,K67)*J67*IF(E67="Short",1,-1))</f>
        <v/>
      </c>
      <c r="AB67" s="16" t="str">
        <f aca="false">IF(OR(A67="",L67="",J67=""),"",IF(N(U67)&gt;0,U67,IF(E67="Long",L67*IF(K67="",$C$3,K67)*J67,IF(AND(N(F67)&gt;0,N(G67)&gt;0),MAX(0,ABS(F67-G67)-L67)*IF(K67="",$C$3,K67)*J67,IF(AND(D67="Put",N(F67)&gt;0),MAX(0,F67-L67)*IF(K67="",$C$3,K67)*J67,"")))))</f>
        <v/>
      </c>
      <c r="AC67" s="16" t="str">
        <f aca="false">IF(OR(A67="",L67="",J67="",R67="",R67="Open"),"",IF(E67="Short",L67-N(S67),N(S67)-L67)*IF(K67="",$C$3,K67)*J67-N(T67))</f>
        <v/>
      </c>
      <c r="AD67" s="17" t="str">
        <f aca="false">IF(OR(AC67="",AB67=""),"",IF(AB67&gt;0,AC67/AB67,""))</f>
        <v/>
      </c>
      <c r="AE67" s="18" t="str">
        <f aca="false">IF(OR(AC67="",Q67=""),"",DATE(YEAR(Q67),MONTH(Q67),1))</f>
        <v/>
      </c>
      <c r="AF67" s="15" t="str">
        <f aca="false">IF(AC67="","",1)</f>
        <v/>
      </c>
    </row>
    <row r="68" customFormat="false" ht="15" hidden="false" customHeight="false" outlineLevel="0" collapsed="false">
      <c r="A68" s="8"/>
      <c r="B68" s="9"/>
      <c r="C68" s="9"/>
      <c r="D68" s="9"/>
      <c r="E68" s="9"/>
      <c r="F68" s="10"/>
      <c r="G68" s="10"/>
      <c r="H68" s="8"/>
      <c r="I68" s="10"/>
      <c r="J68" s="9"/>
      <c r="K68" s="9"/>
      <c r="L68" s="10"/>
      <c r="M68" s="11"/>
      <c r="N68" s="12"/>
      <c r="O68" s="13"/>
      <c r="P68" s="13"/>
      <c r="Q68" s="8"/>
      <c r="R68" s="9"/>
      <c r="S68" s="10"/>
      <c r="T68" s="14"/>
      <c r="U68" s="14"/>
      <c r="V68" s="9"/>
      <c r="W68" s="9"/>
      <c r="X68" s="13"/>
      <c r="Y68" s="15" t="str">
        <f aca="false">IF(OR(A68="",H68=""),"",H68-A68)</f>
        <v/>
      </c>
      <c r="Z68" s="15" t="str">
        <f aca="false">IF(OR(A68="",Q68=""),"",Q68-A68)</f>
        <v/>
      </c>
      <c r="AA68" s="16" t="str">
        <f aca="false">IF(OR(L68="",J68=""),"",L68*IF(K68="",$C$3,K68)*J68*IF(E68="Short",1,-1))</f>
        <v/>
      </c>
      <c r="AB68" s="16" t="str">
        <f aca="false">IF(OR(A68="",L68="",J68=""),"",IF(N(U68)&gt;0,U68,IF(E68="Long",L68*IF(K68="",$C$3,K68)*J68,IF(AND(N(F68)&gt;0,N(G68)&gt;0),MAX(0,ABS(F68-G68)-L68)*IF(K68="",$C$3,K68)*J68,IF(AND(D68="Put",N(F68)&gt;0),MAX(0,F68-L68)*IF(K68="",$C$3,K68)*J68,"")))))</f>
        <v/>
      </c>
      <c r="AC68" s="16" t="str">
        <f aca="false">IF(OR(A68="",L68="",J68="",R68="",R68="Open"),"",IF(E68="Short",L68-N(S68),N(S68)-L68)*IF(K68="",$C$3,K68)*J68-N(T68))</f>
        <v/>
      </c>
      <c r="AD68" s="17" t="str">
        <f aca="false">IF(OR(AC68="",AB68=""),"",IF(AB68&gt;0,AC68/AB68,""))</f>
        <v/>
      </c>
      <c r="AE68" s="18" t="str">
        <f aca="false">IF(OR(AC68="",Q68=""),"",DATE(YEAR(Q68),MONTH(Q68),1))</f>
        <v/>
      </c>
      <c r="AF68" s="15" t="str">
        <f aca="false">IF(AC68="","",1)</f>
        <v/>
      </c>
    </row>
    <row r="69" customFormat="false" ht="15" hidden="false" customHeight="false" outlineLevel="0" collapsed="false">
      <c r="A69" s="8"/>
      <c r="B69" s="9"/>
      <c r="C69" s="9"/>
      <c r="D69" s="9"/>
      <c r="E69" s="9"/>
      <c r="F69" s="10"/>
      <c r="G69" s="10"/>
      <c r="H69" s="8"/>
      <c r="I69" s="10"/>
      <c r="J69" s="9"/>
      <c r="K69" s="9"/>
      <c r="L69" s="10"/>
      <c r="M69" s="11"/>
      <c r="N69" s="12"/>
      <c r="O69" s="13"/>
      <c r="P69" s="13"/>
      <c r="Q69" s="8"/>
      <c r="R69" s="9"/>
      <c r="S69" s="10"/>
      <c r="T69" s="14"/>
      <c r="U69" s="14"/>
      <c r="V69" s="9"/>
      <c r="W69" s="9"/>
      <c r="X69" s="13"/>
      <c r="Y69" s="15" t="str">
        <f aca="false">IF(OR(A69="",H69=""),"",H69-A69)</f>
        <v/>
      </c>
      <c r="Z69" s="15" t="str">
        <f aca="false">IF(OR(A69="",Q69=""),"",Q69-A69)</f>
        <v/>
      </c>
      <c r="AA69" s="16" t="str">
        <f aca="false">IF(OR(L69="",J69=""),"",L69*IF(K69="",$C$3,K69)*J69*IF(E69="Short",1,-1))</f>
        <v/>
      </c>
      <c r="AB69" s="16" t="str">
        <f aca="false">IF(OR(A69="",L69="",J69=""),"",IF(N(U69)&gt;0,U69,IF(E69="Long",L69*IF(K69="",$C$3,K69)*J69,IF(AND(N(F69)&gt;0,N(G69)&gt;0),MAX(0,ABS(F69-G69)-L69)*IF(K69="",$C$3,K69)*J69,IF(AND(D69="Put",N(F69)&gt;0),MAX(0,F69-L69)*IF(K69="",$C$3,K69)*J69,"")))))</f>
        <v/>
      </c>
      <c r="AC69" s="16" t="str">
        <f aca="false">IF(OR(A69="",L69="",J69="",R69="",R69="Open"),"",IF(E69="Short",L69-N(S69),N(S69)-L69)*IF(K69="",$C$3,K69)*J69-N(T69))</f>
        <v/>
      </c>
      <c r="AD69" s="17" t="str">
        <f aca="false">IF(OR(AC69="",AB69=""),"",IF(AB69&gt;0,AC69/AB69,""))</f>
        <v/>
      </c>
      <c r="AE69" s="18" t="str">
        <f aca="false">IF(OR(AC69="",Q69=""),"",DATE(YEAR(Q69),MONTH(Q69),1))</f>
        <v/>
      </c>
      <c r="AF69" s="15" t="str">
        <f aca="false">IF(AC69="","",1)</f>
        <v/>
      </c>
    </row>
    <row r="70" customFormat="false" ht="15" hidden="false" customHeight="false" outlineLevel="0" collapsed="false">
      <c r="A70" s="8"/>
      <c r="B70" s="9"/>
      <c r="C70" s="9"/>
      <c r="D70" s="9"/>
      <c r="E70" s="9"/>
      <c r="F70" s="10"/>
      <c r="G70" s="10"/>
      <c r="H70" s="8"/>
      <c r="I70" s="10"/>
      <c r="J70" s="9"/>
      <c r="K70" s="9"/>
      <c r="L70" s="10"/>
      <c r="M70" s="11"/>
      <c r="N70" s="12"/>
      <c r="O70" s="13"/>
      <c r="P70" s="13"/>
      <c r="Q70" s="8"/>
      <c r="R70" s="9"/>
      <c r="S70" s="10"/>
      <c r="T70" s="14"/>
      <c r="U70" s="14"/>
      <c r="V70" s="9"/>
      <c r="W70" s="9"/>
      <c r="X70" s="13"/>
      <c r="Y70" s="15" t="str">
        <f aca="false">IF(OR(A70="",H70=""),"",H70-A70)</f>
        <v/>
      </c>
      <c r="Z70" s="15" t="str">
        <f aca="false">IF(OR(A70="",Q70=""),"",Q70-A70)</f>
        <v/>
      </c>
      <c r="AA70" s="16" t="str">
        <f aca="false">IF(OR(L70="",J70=""),"",L70*IF(K70="",$C$3,K70)*J70*IF(E70="Short",1,-1))</f>
        <v/>
      </c>
      <c r="AB70" s="16" t="str">
        <f aca="false">IF(OR(A70="",L70="",J70=""),"",IF(N(U70)&gt;0,U70,IF(E70="Long",L70*IF(K70="",$C$3,K70)*J70,IF(AND(N(F70)&gt;0,N(G70)&gt;0),MAX(0,ABS(F70-G70)-L70)*IF(K70="",$C$3,K70)*J70,IF(AND(D70="Put",N(F70)&gt;0),MAX(0,F70-L70)*IF(K70="",$C$3,K70)*J70,"")))))</f>
        <v/>
      </c>
      <c r="AC70" s="16" t="str">
        <f aca="false">IF(OR(A70="",L70="",J70="",R70="",R70="Open"),"",IF(E70="Short",L70-N(S70),N(S70)-L70)*IF(K70="",$C$3,K70)*J70-N(T70))</f>
        <v/>
      </c>
      <c r="AD70" s="17" t="str">
        <f aca="false">IF(OR(AC70="",AB70=""),"",IF(AB70&gt;0,AC70/AB70,""))</f>
        <v/>
      </c>
      <c r="AE70" s="18" t="str">
        <f aca="false">IF(OR(AC70="",Q70=""),"",DATE(YEAR(Q70),MONTH(Q70),1))</f>
        <v/>
      </c>
      <c r="AF70" s="15" t="str">
        <f aca="false">IF(AC70="","",1)</f>
        <v/>
      </c>
    </row>
    <row r="71" customFormat="false" ht="15" hidden="false" customHeight="false" outlineLevel="0" collapsed="false">
      <c r="A71" s="8"/>
      <c r="B71" s="9"/>
      <c r="C71" s="9"/>
      <c r="D71" s="9"/>
      <c r="E71" s="9"/>
      <c r="F71" s="10"/>
      <c r="G71" s="10"/>
      <c r="H71" s="8"/>
      <c r="I71" s="10"/>
      <c r="J71" s="9"/>
      <c r="K71" s="9"/>
      <c r="L71" s="10"/>
      <c r="M71" s="11"/>
      <c r="N71" s="12"/>
      <c r="O71" s="13"/>
      <c r="P71" s="13"/>
      <c r="Q71" s="8"/>
      <c r="R71" s="9"/>
      <c r="S71" s="10"/>
      <c r="T71" s="14"/>
      <c r="U71" s="14"/>
      <c r="V71" s="9"/>
      <c r="W71" s="9"/>
      <c r="X71" s="13"/>
      <c r="Y71" s="15" t="str">
        <f aca="false">IF(OR(A71="",H71=""),"",H71-A71)</f>
        <v/>
      </c>
      <c r="Z71" s="15" t="str">
        <f aca="false">IF(OR(A71="",Q71=""),"",Q71-A71)</f>
        <v/>
      </c>
      <c r="AA71" s="16" t="str">
        <f aca="false">IF(OR(L71="",J71=""),"",L71*IF(K71="",$C$3,K71)*J71*IF(E71="Short",1,-1))</f>
        <v/>
      </c>
      <c r="AB71" s="16" t="str">
        <f aca="false">IF(OR(A71="",L71="",J71=""),"",IF(N(U71)&gt;0,U71,IF(E71="Long",L71*IF(K71="",$C$3,K71)*J71,IF(AND(N(F71)&gt;0,N(G71)&gt;0),MAX(0,ABS(F71-G71)-L71)*IF(K71="",$C$3,K71)*J71,IF(AND(D71="Put",N(F71)&gt;0),MAX(0,F71-L71)*IF(K71="",$C$3,K71)*J71,"")))))</f>
        <v/>
      </c>
      <c r="AC71" s="16" t="str">
        <f aca="false">IF(OR(A71="",L71="",J71="",R71="",R71="Open"),"",IF(E71="Short",L71-N(S71),N(S71)-L71)*IF(K71="",$C$3,K71)*J71-N(T71))</f>
        <v/>
      </c>
      <c r="AD71" s="17" t="str">
        <f aca="false">IF(OR(AC71="",AB71=""),"",IF(AB71&gt;0,AC71/AB71,""))</f>
        <v/>
      </c>
      <c r="AE71" s="18" t="str">
        <f aca="false">IF(OR(AC71="",Q71=""),"",DATE(YEAR(Q71),MONTH(Q71),1))</f>
        <v/>
      </c>
      <c r="AF71" s="15" t="str">
        <f aca="false">IF(AC71="","",1)</f>
        <v/>
      </c>
    </row>
    <row r="72" customFormat="false" ht="15" hidden="false" customHeight="false" outlineLevel="0" collapsed="false">
      <c r="A72" s="8"/>
      <c r="B72" s="9"/>
      <c r="C72" s="9"/>
      <c r="D72" s="9"/>
      <c r="E72" s="9"/>
      <c r="F72" s="10"/>
      <c r="G72" s="10"/>
      <c r="H72" s="8"/>
      <c r="I72" s="10"/>
      <c r="J72" s="9"/>
      <c r="K72" s="9"/>
      <c r="L72" s="10"/>
      <c r="M72" s="11"/>
      <c r="N72" s="12"/>
      <c r="O72" s="13"/>
      <c r="P72" s="13"/>
      <c r="Q72" s="8"/>
      <c r="R72" s="9"/>
      <c r="S72" s="10"/>
      <c r="T72" s="14"/>
      <c r="U72" s="14"/>
      <c r="V72" s="9"/>
      <c r="W72" s="9"/>
      <c r="X72" s="13"/>
      <c r="Y72" s="15" t="str">
        <f aca="false">IF(OR(A72="",H72=""),"",H72-A72)</f>
        <v/>
      </c>
      <c r="Z72" s="15" t="str">
        <f aca="false">IF(OR(A72="",Q72=""),"",Q72-A72)</f>
        <v/>
      </c>
      <c r="AA72" s="16" t="str">
        <f aca="false">IF(OR(L72="",J72=""),"",L72*IF(K72="",$C$3,K72)*J72*IF(E72="Short",1,-1))</f>
        <v/>
      </c>
      <c r="AB72" s="16" t="str">
        <f aca="false">IF(OR(A72="",L72="",J72=""),"",IF(N(U72)&gt;0,U72,IF(E72="Long",L72*IF(K72="",$C$3,K72)*J72,IF(AND(N(F72)&gt;0,N(G72)&gt;0),MAX(0,ABS(F72-G72)-L72)*IF(K72="",$C$3,K72)*J72,IF(AND(D72="Put",N(F72)&gt;0),MAX(0,F72-L72)*IF(K72="",$C$3,K72)*J72,"")))))</f>
        <v/>
      </c>
      <c r="AC72" s="16" t="str">
        <f aca="false">IF(OR(A72="",L72="",J72="",R72="",R72="Open"),"",IF(E72="Short",L72-N(S72),N(S72)-L72)*IF(K72="",$C$3,K72)*J72-N(T72))</f>
        <v/>
      </c>
      <c r="AD72" s="17" t="str">
        <f aca="false">IF(OR(AC72="",AB72=""),"",IF(AB72&gt;0,AC72/AB72,""))</f>
        <v/>
      </c>
      <c r="AE72" s="18" t="str">
        <f aca="false">IF(OR(AC72="",Q72=""),"",DATE(YEAR(Q72),MONTH(Q72),1))</f>
        <v/>
      </c>
      <c r="AF72" s="15" t="str">
        <f aca="false">IF(AC72="","",1)</f>
        <v/>
      </c>
    </row>
    <row r="73" customFormat="false" ht="15" hidden="false" customHeight="false" outlineLevel="0" collapsed="false">
      <c r="A73" s="8"/>
      <c r="B73" s="9"/>
      <c r="C73" s="9"/>
      <c r="D73" s="9"/>
      <c r="E73" s="9"/>
      <c r="F73" s="10"/>
      <c r="G73" s="10"/>
      <c r="H73" s="8"/>
      <c r="I73" s="10"/>
      <c r="J73" s="9"/>
      <c r="K73" s="9"/>
      <c r="L73" s="10"/>
      <c r="M73" s="11"/>
      <c r="N73" s="12"/>
      <c r="O73" s="13"/>
      <c r="P73" s="13"/>
      <c r="Q73" s="8"/>
      <c r="R73" s="9"/>
      <c r="S73" s="10"/>
      <c r="T73" s="14"/>
      <c r="U73" s="14"/>
      <c r="V73" s="9"/>
      <c r="W73" s="9"/>
      <c r="X73" s="13"/>
      <c r="Y73" s="15" t="str">
        <f aca="false">IF(OR(A73="",H73=""),"",H73-A73)</f>
        <v/>
      </c>
      <c r="Z73" s="15" t="str">
        <f aca="false">IF(OR(A73="",Q73=""),"",Q73-A73)</f>
        <v/>
      </c>
      <c r="AA73" s="16" t="str">
        <f aca="false">IF(OR(L73="",J73=""),"",L73*IF(K73="",$C$3,K73)*J73*IF(E73="Short",1,-1))</f>
        <v/>
      </c>
      <c r="AB73" s="16" t="str">
        <f aca="false">IF(OR(A73="",L73="",J73=""),"",IF(N(U73)&gt;0,U73,IF(E73="Long",L73*IF(K73="",$C$3,K73)*J73,IF(AND(N(F73)&gt;0,N(G73)&gt;0),MAX(0,ABS(F73-G73)-L73)*IF(K73="",$C$3,K73)*J73,IF(AND(D73="Put",N(F73)&gt;0),MAX(0,F73-L73)*IF(K73="",$C$3,K73)*J73,"")))))</f>
        <v/>
      </c>
      <c r="AC73" s="16" t="str">
        <f aca="false">IF(OR(A73="",L73="",J73="",R73="",R73="Open"),"",IF(E73="Short",L73-N(S73),N(S73)-L73)*IF(K73="",$C$3,K73)*J73-N(T73))</f>
        <v/>
      </c>
      <c r="AD73" s="17" t="str">
        <f aca="false">IF(OR(AC73="",AB73=""),"",IF(AB73&gt;0,AC73/AB73,""))</f>
        <v/>
      </c>
      <c r="AE73" s="18" t="str">
        <f aca="false">IF(OR(AC73="",Q73=""),"",DATE(YEAR(Q73),MONTH(Q73),1))</f>
        <v/>
      </c>
      <c r="AF73" s="15" t="str">
        <f aca="false">IF(AC73="","",1)</f>
        <v/>
      </c>
    </row>
    <row r="74" customFormat="false" ht="15" hidden="false" customHeight="false" outlineLevel="0" collapsed="false">
      <c r="A74" s="8"/>
      <c r="B74" s="9"/>
      <c r="C74" s="9"/>
      <c r="D74" s="9"/>
      <c r="E74" s="9"/>
      <c r="F74" s="10"/>
      <c r="G74" s="10"/>
      <c r="H74" s="8"/>
      <c r="I74" s="10"/>
      <c r="J74" s="9"/>
      <c r="K74" s="9"/>
      <c r="L74" s="10"/>
      <c r="M74" s="11"/>
      <c r="N74" s="12"/>
      <c r="O74" s="13"/>
      <c r="P74" s="13"/>
      <c r="Q74" s="8"/>
      <c r="R74" s="9"/>
      <c r="S74" s="10"/>
      <c r="T74" s="14"/>
      <c r="U74" s="14"/>
      <c r="V74" s="9"/>
      <c r="W74" s="9"/>
      <c r="X74" s="13"/>
      <c r="Y74" s="15" t="str">
        <f aca="false">IF(OR(A74="",H74=""),"",H74-A74)</f>
        <v/>
      </c>
      <c r="Z74" s="15" t="str">
        <f aca="false">IF(OR(A74="",Q74=""),"",Q74-A74)</f>
        <v/>
      </c>
      <c r="AA74" s="16" t="str">
        <f aca="false">IF(OR(L74="",J74=""),"",L74*IF(K74="",$C$3,K74)*J74*IF(E74="Short",1,-1))</f>
        <v/>
      </c>
      <c r="AB74" s="16" t="str">
        <f aca="false">IF(OR(A74="",L74="",J74=""),"",IF(N(U74)&gt;0,U74,IF(E74="Long",L74*IF(K74="",$C$3,K74)*J74,IF(AND(N(F74)&gt;0,N(G74)&gt;0),MAX(0,ABS(F74-G74)-L74)*IF(K74="",$C$3,K74)*J74,IF(AND(D74="Put",N(F74)&gt;0),MAX(0,F74-L74)*IF(K74="",$C$3,K74)*J74,"")))))</f>
        <v/>
      </c>
      <c r="AC74" s="16" t="str">
        <f aca="false">IF(OR(A74="",L74="",J74="",R74="",R74="Open"),"",IF(E74="Short",L74-N(S74),N(S74)-L74)*IF(K74="",$C$3,K74)*J74-N(T74))</f>
        <v/>
      </c>
      <c r="AD74" s="17" t="str">
        <f aca="false">IF(OR(AC74="",AB74=""),"",IF(AB74&gt;0,AC74/AB74,""))</f>
        <v/>
      </c>
      <c r="AE74" s="18" t="str">
        <f aca="false">IF(OR(AC74="",Q74=""),"",DATE(YEAR(Q74),MONTH(Q74),1))</f>
        <v/>
      </c>
      <c r="AF74" s="15" t="str">
        <f aca="false">IF(AC74="","",1)</f>
        <v/>
      </c>
    </row>
    <row r="75" customFormat="false" ht="15" hidden="false" customHeight="false" outlineLevel="0" collapsed="false">
      <c r="A75" s="8"/>
      <c r="B75" s="9"/>
      <c r="C75" s="9"/>
      <c r="D75" s="9"/>
      <c r="E75" s="9"/>
      <c r="F75" s="10"/>
      <c r="G75" s="10"/>
      <c r="H75" s="8"/>
      <c r="I75" s="10"/>
      <c r="J75" s="9"/>
      <c r="K75" s="9"/>
      <c r="L75" s="10"/>
      <c r="M75" s="11"/>
      <c r="N75" s="12"/>
      <c r="O75" s="13"/>
      <c r="P75" s="13"/>
      <c r="Q75" s="8"/>
      <c r="R75" s="9"/>
      <c r="S75" s="10"/>
      <c r="T75" s="14"/>
      <c r="U75" s="14"/>
      <c r="V75" s="9"/>
      <c r="W75" s="9"/>
      <c r="X75" s="13"/>
      <c r="Y75" s="15" t="str">
        <f aca="false">IF(OR(A75="",H75=""),"",H75-A75)</f>
        <v/>
      </c>
      <c r="Z75" s="15" t="str">
        <f aca="false">IF(OR(A75="",Q75=""),"",Q75-A75)</f>
        <v/>
      </c>
      <c r="AA75" s="16" t="str">
        <f aca="false">IF(OR(L75="",J75=""),"",L75*IF(K75="",$C$3,K75)*J75*IF(E75="Short",1,-1))</f>
        <v/>
      </c>
      <c r="AB75" s="16" t="str">
        <f aca="false">IF(OR(A75="",L75="",J75=""),"",IF(N(U75)&gt;0,U75,IF(E75="Long",L75*IF(K75="",$C$3,K75)*J75,IF(AND(N(F75)&gt;0,N(G75)&gt;0),MAX(0,ABS(F75-G75)-L75)*IF(K75="",$C$3,K75)*J75,IF(AND(D75="Put",N(F75)&gt;0),MAX(0,F75-L75)*IF(K75="",$C$3,K75)*J75,"")))))</f>
        <v/>
      </c>
      <c r="AC75" s="16" t="str">
        <f aca="false">IF(OR(A75="",L75="",J75="",R75="",R75="Open"),"",IF(E75="Short",L75-N(S75),N(S75)-L75)*IF(K75="",$C$3,K75)*J75-N(T75))</f>
        <v/>
      </c>
      <c r="AD75" s="17" t="str">
        <f aca="false">IF(OR(AC75="",AB75=""),"",IF(AB75&gt;0,AC75/AB75,""))</f>
        <v/>
      </c>
      <c r="AE75" s="18" t="str">
        <f aca="false">IF(OR(AC75="",Q75=""),"",DATE(YEAR(Q75),MONTH(Q75),1))</f>
        <v/>
      </c>
      <c r="AF75" s="15" t="str">
        <f aca="false">IF(AC75="","",1)</f>
        <v/>
      </c>
    </row>
    <row r="76" customFormat="false" ht="15" hidden="false" customHeight="false" outlineLevel="0" collapsed="false">
      <c r="A76" s="8"/>
      <c r="B76" s="9"/>
      <c r="C76" s="9"/>
      <c r="D76" s="9"/>
      <c r="E76" s="9"/>
      <c r="F76" s="10"/>
      <c r="G76" s="10"/>
      <c r="H76" s="8"/>
      <c r="I76" s="10"/>
      <c r="J76" s="9"/>
      <c r="K76" s="9"/>
      <c r="L76" s="10"/>
      <c r="M76" s="11"/>
      <c r="N76" s="12"/>
      <c r="O76" s="13"/>
      <c r="P76" s="13"/>
      <c r="Q76" s="8"/>
      <c r="R76" s="9"/>
      <c r="S76" s="10"/>
      <c r="T76" s="14"/>
      <c r="U76" s="14"/>
      <c r="V76" s="9"/>
      <c r="W76" s="9"/>
      <c r="X76" s="13"/>
      <c r="Y76" s="15" t="str">
        <f aca="false">IF(OR(A76="",H76=""),"",H76-A76)</f>
        <v/>
      </c>
      <c r="Z76" s="15" t="str">
        <f aca="false">IF(OR(A76="",Q76=""),"",Q76-A76)</f>
        <v/>
      </c>
      <c r="AA76" s="16" t="str">
        <f aca="false">IF(OR(L76="",J76=""),"",L76*IF(K76="",$C$3,K76)*J76*IF(E76="Short",1,-1))</f>
        <v/>
      </c>
      <c r="AB76" s="16" t="str">
        <f aca="false">IF(OR(A76="",L76="",J76=""),"",IF(N(U76)&gt;0,U76,IF(E76="Long",L76*IF(K76="",$C$3,K76)*J76,IF(AND(N(F76)&gt;0,N(G76)&gt;0),MAX(0,ABS(F76-G76)-L76)*IF(K76="",$C$3,K76)*J76,IF(AND(D76="Put",N(F76)&gt;0),MAX(0,F76-L76)*IF(K76="",$C$3,K76)*J76,"")))))</f>
        <v/>
      </c>
      <c r="AC76" s="16" t="str">
        <f aca="false">IF(OR(A76="",L76="",J76="",R76="",R76="Open"),"",IF(E76="Short",L76-N(S76),N(S76)-L76)*IF(K76="",$C$3,K76)*J76-N(T76))</f>
        <v/>
      </c>
      <c r="AD76" s="17" t="str">
        <f aca="false">IF(OR(AC76="",AB76=""),"",IF(AB76&gt;0,AC76/AB76,""))</f>
        <v/>
      </c>
      <c r="AE76" s="18" t="str">
        <f aca="false">IF(OR(AC76="",Q76=""),"",DATE(YEAR(Q76),MONTH(Q76),1))</f>
        <v/>
      </c>
      <c r="AF76" s="15" t="str">
        <f aca="false">IF(AC76="","",1)</f>
        <v/>
      </c>
    </row>
    <row r="77" customFormat="false" ht="15" hidden="false" customHeight="false" outlineLevel="0" collapsed="false">
      <c r="A77" s="8"/>
      <c r="B77" s="9"/>
      <c r="C77" s="9"/>
      <c r="D77" s="9"/>
      <c r="E77" s="9"/>
      <c r="F77" s="10"/>
      <c r="G77" s="10"/>
      <c r="H77" s="8"/>
      <c r="I77" s="10"/>
      <c r="J77" s="9"/>
      <c r="K77" s="9"/>
      <c r="L77" s="10"/>
      <c r="M77" s="11"/>
      <c r="N77" s="12"/>
      <c r="O77" s="13"/>
      <c r="P77" s="13"/>
      <c r="Q77" s="8"/>
      <c r="R77" s="9"/>
      <c r="S77" s="10"/>
      <c r="T77" s="14"/>
      <c r="U77" s="14"/>
      <c r="V77" s="9"/>
      <c r="W77" s="9"/>
      <c r="X77" s="13"/>
      <c r="Y77" s="15" t="str">
        <f aca="false">IF(OR(A77="",H77=""),"",H77-A77)</f>
        <v/>
      </c>
      <c r="Z77" s="15" t="str">
        <f aca="false">IF(OR(A77="",Q77=""),"",Q77-A77)</f>
        <v/>
      </c>
      <c r="AA77" s="16" t="str">
        <f aca="false">IF(OR(L77="",J77=""),"",L77*IF(K77="",$C$3,K77)*J77*IF(E77="Short",1,-1))</f>
        <v/>
      </c>
      <c r="AB77" s="16" t="str">
        <f aca="false">IF(OR(A77="",L77="",J77=""),"",IF(N(U77)&gt;0,U77,IF(E77="Long",L77*IF(K77="",$C$3,K77)*J77,IF(AND(N(F77)&gt;0,N(G77)&gt;0),MAX(0,ABS(F77-G77)-L77)*IF(K77="",$C$3,K77)*J77,IF(AND(D77="Put",N(F77)&gt;0),MAX(0,F77-L77)*IF(K77="",$C$3,K77)*J77,"")))))</f>
        <v/>
      </c>
      <c r="AC77" s="16" t="str">
        <f aca="false">IF(OR(A77="",L77="",J77="",R77="",R77="Open"),"",IF(E77="Short",L77-N(S77),N(S77)-L77)*IF(K77="",$C$3,K77)*J77-N(T77))</f>
        <v/>
      </c>
      <c r="AD77" s="17" t="str">
        <f aca="false">IF(OR(AC77="",AB77=""),"",IF(AB77&gt;0,AC77/AB77,""))</f>
        <v/>
      </c>
      <c r="AE77" s="18" t="str">
        <f aca="false">IF(OR(AC77="",Q77=""),"",DATE(YEAR(Q77),MONTH(Q77),1))</f>
        <v/>
      </c>
      <c r="AF77" s="15" t="str">
        <f aca="false">IF(AC77="","",1)</f>
        <v/>
      </c>
    </row>
    <row r="78" customFormat="false" ht="15" hidden="false" customHeight="false" outlineLevel="0" collapsed="false">
      <c r="A78" s="8"/>
      <c r="B78" s="9"/>
      <c r="C78" s="9"/>
      <c r="D78" s="9"/>
      <c r="E78" s="9"/>
      <c r="F78" s="10"/>
      <c r="G78" s="10"/>
      <c r="H78" s="8"/>
      <c r="I78" s="10"/>
      <c r="J78" s="9"/>
      <c r="K78" s="9"/>
      <c r="L78" s="10"/>
      <c r="M78" s="11"/>
      <c r="N78" s="12"/>
      <c r="O78" s="13"/>
      <c r="P78" s="13"/>
      <c r="Q78" s="8"/>
      <c r="R78" s="9"/>
      <c r="S78" s="10"/>
      <c r="T78" s="14"/>
      <c r="U78" s="14"/>
      <c r="V78" s="9"/>
      <c r="W78" s="9"/>
      <c r="X78" s="13"/>
      <c r="Y78" s="15" t="str">
        <f aca="false">IF(OR(A78="",H78=""),"",H78-A78)</f>
        <v/>
      </c>
      <c r="Z78" s="15" t="str">
        <f aca="false">IF(OR(A78="",Q78=""),"",Q78-A78)</f>
        <v/>
      </c>
      <c r="AA78" s="16" t="str">
        <f aca="false">IF(OR(L78="",J78=""),"",L78*IF(K78="",$C$3,K78)*J78*IF(E78="Short",1,-1))</f>
        <v/>
      </c>
      <c r="AB78" s="16" t="str">
        <f aca="false">IF(OR(A78="",L78="",J78=""),"",IF(N(U78)&gt;0,U78,IF(E78="Long",L78*IF(K78="",$C$3,K78)*J78,IF(AND(N(F78)&gt;0,N(G78)&gt;0),MAX(0,ABS(F78-G78)-L78)*IF(K78="",$C$3,K78)*J78,IF(AND(D78="Put",N(F78)&gt;0),MAX(0,F78-L78)*IF(K78="",$C$3,K78)*J78,"")))))</f>
        <v/>
      </c>
      <c r="AC78" s="16" t="str">
        <f aca="false">IF(OR(A78="",L78="",J78="",R78="",R78="Open"),"",IF(E78="Short",L78-N(S78),N(S78)-L78)*IF(K78="",$C$3,K78)*J78-N(T78))</f>
        <v/>
      </c>
      <c r="AD78" s="17" t="str">
        <f aca="false">IF(OR(AC78="",AB78=""),"",IF(AB78&gt;0,AC78/AB78,""))</f>
        <v/>
      </c>
      <c r="AE78" s="18" t="str">
        <f aca="false">IF(OR(AC78="",Q78=""),"",DATE(YEAR(Q78),MONTH(Q78),1))</f>
        <v/>
      </c>
      <c r="AF78" s="15" t="str">
        <f aca="false">IF(AC78="","",1)</f>
        <v/>
      </c>
    </row>
    <row r="79" customFormat="false" ht="15" hidden="false" customHeight="false" outlineLevel="0" collapsed="false">
      <c r="A79" s="8"/>
      <c r="B79" s="9"/>
      <c r="C79" s="9"/>
      <c r="D79" s="9"/>
      <c r="E79" s="9"/>
      <c r="F79" s="10"/>
      <c r="G79" s="10"/>
      <c r="H79" s="8"/>
      <c r="I79" s="10"/>
      <c r="J79" s="9"/>
      <c r="K79" s="9"/>
      <c r="L79" s="10"/>
      <c r="M79" s="11"/>
      <c r="N79" s="12"/>
      <c r="O79" s="13"/>
      <c r="P79" s="13"/>
      <c r="Q79" s="8"/>
      <c r="R79" s="9"/>
      <c r="S79" s="10"/>
      <c r="T79" s="14"/>
      <c r="U79" s="14"/>
      <c r="V79" s="9"/>
      <c r="W79" s="9"/>
      <c r="X79" s="13"/>
      <c r="Y79" s="15" t="str">
        <f aca="false">IF(OR(A79="",H79=""),"",H79-A79)</f>
        <v/>
      </c>
      <c r="Z79" s="15" t="str">
        <f aca="false">IF(OR(A79="",Q79=""),"",Q79-A79)</f>
        <v/>
      </c>
      <c r="AA79" s="16" t="str">
        <f aca="false">IF(OR(L79="",J79=""),"",L79*IF(K79="",$C$3,K79)*J79*IF(E79="Short",1,-1))</f>
        <v/>
      </c>
      <c r="AB79" s="16" t="str">
        <f aca="false">IF(OR(A79="",L79="",J79=""),"",IF(N(U79)&gt;0,U79,IF(E79="Long",L79*IF(K79="",$C$3,K79)*J79,IF(AND(N(F79)&gt;0,N(G79)&gt;0),MAX(0,ABS(F79-G79)-L79)*IF(K79="",$C$3,K79)*J79,IF(AND(D79="Put",N(F79)&gt;0),MAX(0,F79-L79)*IF(K79="",$C$3,K79)*J79,"")))))</f>
        <v/>
      </c>
      <c r="AC79" s="16" t="str">
        <f aca="false">IF(OR(A79="",L79="",J79="",R79="",R79="Open"),"",IF(E79="Short",L79-N(S79),N(S79)-L79)*IF(K79="",$C$3,K79)*J79-N(T79))</f>
        <v/>
      </c>
      <c r="AD79" s="17" t="str">
        <f aca="false">IF(OR(AC79="",AB79=""),"",IF(AB79&gt;0,AC79/AB79,""))</f>
        <v/>
      </c>
      <c r="AE79" s="18" t="str">
        <f aca="false">IF(OR(AC79="",Q79=""),"",DATE(YEAR(Q79),MONTH(Q79),1))</f>
        <v/>
      </c>
      <c r="AF79" s="15" t="str">
        <f aca="false">IF(AC79="","",1)</f>
        <v/>
      </c>
    </row>
    <row r="80" customFormat="false" ht="15" hidden="false" customHeight="false" outlineLevel="0" collapsed="false">
      <c r="A80" s="8"/>
      <c r="B80" s="9"/>
      <c r="C80" s="9"/>
      <c r="D80" s="9"/>
      <c r="E80" s="9"/>
      <c r="F80" s="10"/>
      <c r="G80" s="10"/>
      <c r="H80" s="8"/>
      <c r="I80" s="10"/>
      <c r="J80" s="9"/>
      <c r="K80" s="9"/>
      <c r="L80" s="10"/>
      <c r="M80" s="11"/>
      <c r="N80" s="12"/>
      <c r="O80" s="13"/>
      <c r="P80" s="13"/>
      <c r="Q80" s="8"/>
      <c r="R80" s="9"/>
      <c r="S80" s="10"/>
      <c r="T80" s="14"/>
      <c r="U80" s="14"/>
      <c r="V80" s="9"/>
      <c r="W80" s="9"/>
      <c r="X80" s="13"/>
      <c r="Y80" s="15" t="str">
        <f aca="false">IF(OR(A80="",H80=""),"",H80-A80)</f>
        <v/>
      </c>
      <c r="Z80" s="15" t="str">
        <f aca="false">IF(OR(A80="",Q80=""),"",Q80-A80)</f>
        <v/>
      </c>
      <c r="AA80" s="16" t="str">
        <f aca="false">IF(OR(L80="",J80=""),"",L80*IF(K80="",$C$3,K80)*J80*IF(E80="Short",1,-1))</f>
        <v/>
      </c>
      <c r="AB80" s="16" t="str">
        <f aca="false">IF(OR(A80="",L80="",J80=""),"",IF(N(U80)&gt;0,U80,IF(E80="Long",L80*IF(K80="",$C$3,K80)*J80,IF(AND(N(F80)&gt;0,N(G80)&gt;0),MAX(0,ABS(F80-G80)-L80)*IF(K80="",$C$3,K80)*J80,IF(AND(D80="Put",N(F80)&gt;0),MAX(0,F80-L80)*IF(K80="",$C$3,K80)*J80,"")))))</f>
        <v/>
      </c>
      <c r="AC80" s="16" t="str">
        <f aca="false">IF(OR(A80="",L80="",J80="",R80="",R80="Open"),"",IF(E80="Short",L80-N(S80),N(S80)-L80)*IF(K80="",$C$3,K80)*J80-N(T80))</f>
        <v/>
      </c>
      <c r="AD80" s="17" t="str">
        <f aca="false">IF(OR(AC80="",AB80=""),"",IF(AB80&gt;0,AC80/AB80,""))</f>
        <v/>
      </c>
      <c r="AE80" s="18" t="str">
        <f aca="false">IF(OR(AC80="",Q80=""),"",DATE(YEAR(Q80),MONTH(Q80),1))</f>
        <v/>
      </c>
      <c r="AF80" s="15" t="str">
        <f aca="false">IF(AC80="","",1)</f>
        <v/>
      </c>
    </row>
    <row r="81" customFormat="false" ht="15" hidden="false" customHeight="false" outlineLevel="0" collapsed="false">
      <c r="A81" s="8"/>
      <c r="B81" s="9"/>
      <c r="C81" s="9"/>
      <c r="D81" s="9"/>
      <c r="E81" s="9"/>
      <c r="F81" s="10"/>
      <c r="G81" s="10"/>
      <c r="H81" s="8"/>
      <c r="I81" s="10"/>
      <c r="J81" s="9"/>
      <c r="K81" s="9"/>
      <c r="L81" s="10"/>
      <c r="M81" s="11"/>
      <c r="N81" s="12"/>
      <c r="O81" s="13"/>
      <c r="P81" s="13"/>
      <c r="Q81" s="8"/>
      <c r="R81" s="9"/>
      <c r="S81" s="10"/>
      <c r="T81" s="14"/>
      <c r="U81" s="14"/>
      <c r="V81" s="9"/>
      <c r="W81" s="9"/>
      <c r="X81" s="13"/>
      <c r="Y81" s="15" t="str">
        <f aca="false">IF(OR(A81="",H81=""),"",H81-A81)</f>
        <v/>
      </c>
      <c r="Z81" s="15" t="str">
        <f aca="false">IF(OR(A81="",Q81=""),"",Q81-A81)</f>
        <v/>
      </c>
      <c r="AA81" s="16" t="str">
        <f aca="false">IF(OR(L81="",J81=""),"",L81*IF(K81="",$C$3,K81)*J81*IF(E81="Short",1,-1))</f>
        <v/>
      </c>
      <c r="AB81" s="16" t="str">
        <f aca="false">IF(OR(A81="",L81="",J81=""),"",IF(N(U81)&gt;0,U81,IF(E81="Long",L81*IF(K81="",$C$3,K81)*J81,IF(AND(N(F81)&gt;0,N(G81)&gt;0),MAX(0,ABS(F81-G81)-L81)*IF(K81="",$C$3,K81)*J81,IF(AND(D81="Put",N(F81)&gt;0),MAX(0,F81-L81)*IF(K81="",$C$3,K81)*J81,"")))))</f>
        <v/>
      </c>
      <c r="AC81" s="16" t="str">
        <f aca="false">IF(OR(A81="",L81="",J81="",R81="",R81="Open"),"",IF(E81="Short",L81-N(S81),N(S81)-L81)*IF(K81="",$C$3,K81)*J81-N(T81))</f>
        <v/>
      </c>
      <c r="AD81" s="17" t="str">
        <f aca="false">IF(OR(AC81="",AB81=""),"",IF(AB81&gt;0,AC81/AB81,""))</f>
        <v/>
      </c>
      <c r="AE81" s="18" t="str">
        <f aca="false">IF(OR(AC81="",Q81=""),"",DATE(YEAR(Q81),MONTH(Q81),1))</f>
        <v/>
      </c>
      <c r="AF81" s="15" t="str">
        <f aca="false">IF(AC81="","",1)</f>
        <v/>
      </c>
    </row>
    <row r="82" customFormat="false" ht="15" hidden="false" customHeight="false" outlineLevel="0" collapsed="false">
      <c r="A82" s="8"/>
      <c r="B82" s="9"/>
      <c r="C82" s="9"/>
      <c r="D82" s="9"/>
      <c r="E82" s="9"/>
      <c r="F82" s="10"/>
      <c r="G82" s="10"/>
      <c r="H82" s="8"/>
      <c r="I82" s="10"/>
      <c r="J82" s="9"/>
      <c r="K82" s="9"/>
      <c r="L82" s="10"/>
      <c r="M82" s="11"/>
      <c r="N82" s="12"/>
      <c r="O82" s="13"/>
      <c r="P82" s="13"/>
      <c r="Q82" s="8"/>
      <c r="R82" s="9"/>
      <c r="S82" s="10"/>
      <c r="T82" s="14"/>
      <c r="U82" s="14"/>
      <c r="V82" s="9"/>
      <c r="W82" s="9"/>
      <c r="X82" s="13"/>
      <c r="Y82" s="15" t="str">
        <f aca="false">IF(OR(A82="",H82=""),"",H82-A82)</f>
        <v/>
      </c>
      <c r="Z82" s="15" t="str">
        <f aca="false">IF(OR(A82="",Q82=""),"",Q82-A82)</f>
        <v/>
      </c>
      <c r="AA82" s="16" t="str">
        <f aca="false">IF(OR(L82="",J82=""),"",L82*IF(K82="",$C$3,K82)*J82*IF(E82="Short",1,-1))</f>
        <v/>
      </c>
      <c r="AB82" s="16" t="str">
        <f aca="false">IF(OR(A82="",L82="",J82=""),"",IF(N(U82)&gt;0,U82,IF(E82="Long",L82*IF(K82="",$C$3,K82)*J82,IF(AND(N(F82)&gt;0,N(G82)&gt;0),MAX(0,ABS(F82-G82)-L82)*IF(K82="",$C$3,K82)*J82,IF(AND(D82="Put",N(F82)&gt;0),MAX(0,F82-L82)*IF(K82="",$C$3,K82)*J82,"")))))</f>
        <v/>
      </c>
      <c r="AC82" s="16" t="str">
        <f aca="false">IF(OR(A82="",L82="",J82="",R82="",R82="Open"),"",IF(E82="Short",L82-N(S82),N(S82)-L82)*IF(K82="",$C$3,K82)*J82-N(T82))</f>
        <v/>
      </c>
      <c r="AD82" s="17" t="str">
        <f aca="false">IF(OR(AC82="",AB82=""),"",IF(AB82&gt;0,AC82/AB82,""))</f>
        <v/>
      </c>
      <c r="AE82" s="18" t="str">
        <f aca="false">IF(OR(AC82="",Q82=""),"",DATE(YEAR(Q82),MONTH(Q82),1))</f>
        <v/>
      </c>
      <c r="AF82" s="15" t="str">
        <f aca="false">IF(AC82="","",1)</f>
        <v/>
      </c>
    </row>
    <row r="83" customFormat="false" ht="15" hidden="false" customHeight="false" outlineLevel="0" collapsed="false">
      <c r="A83" s="8"/>
      <c r="B83" s="9"/>
      <c r="C83" s="9"/>
      <c r="D83" s="9"/>
      <c r="E83" s="9"/>
      <c r="F83" s="10"/>
      <c r="G83" s="10"/>
      <c r="H83" s="8"/>
      <c r="I83" s="10"/>
      <c r="J83" s="9"/>
      <c r="K83" s="9"/>
      <c r="L83" s="10"/>
      <c r="M83" s="11"/>
      <c r="N83" s="12"/>
      <c r="O83" s="13"/>
      <c r="P83" s="13"/>
      <c r="Q83" s="8"/>
      <c r="R83" s="9"/>
      <c r="S83" s="10"/>
      <c r="T83" s="14"/>
      <c r="U83" s="14"/>
      <c r="V83" s="9"/>
      <c r="W83" s="9"/>
      <c r="X83" s="13"/>
      <c r="Y83" s="15" t="str">
        <f aca="false">IF(OR(A83="",H83=""),"",H83-A83)</f>
        <v/>
      </c>
      <c r="Z83" s="15" t="str">
        <f aca="false">IF(OR(A83="",Q83=""),"",Q83-A83)</f>
        <v/>
      </c>
      <c r="AA83" s="16" t="str">
        <f aca="false">IF(OR(L83="",J83=""),"",L83*IF(K83="",$C$3,K83)*J83*IF(E83="Short",1,-1))</f>
        <v/>
      </c>
      <c r="AB83" s="16" t="str">
        <f aca="false">IF(OR(A83="",L83="",J83=""),"",IF(N(U83)&gt;0,U83,IF(E83="Long",L83*IF(K83="",$C$3,K83)*J83,IF(AND(N(F83)&gt;0,N(G83)&gt;0),MAX(0,ABS(F83-G83)-L83)*IF(K83="",$C$3,K83)*J83,IF(AND(D83="Put",N(F83)&gt;0),MAX(0,F83-L83)*IF(K83="",$C$3,K83)*J83,"")))))</f>
        <v/>
      </c>
      <c r="AC83" s="16" t="str">
        <f aca="false">IF(OR(A83="",L83="",J83="",R83="",R83="Open"),"",IF(E83="Short",L83-N(S83),N(S83)-L83)*IF(K83="",$C$3,K83)*J83-N(T83))</f>
        <v/>
      </c>
      <c r="AD83" s="17" t="str">
        <f aca="false">IF(OR(AC83="",AB83=""),"",IF(AB83&gt;0,AC83/AB83,""))</f>
        <v/>
      </c>
      <c r="AE83" s="18" t="str">
        <f aca="false">IF(OR(AC83="",Q83=""),"",DATE(YEAR(Q83),MONTH(Q83),1))</f>
        <v/>
      </c>
      <c r="AF83" s="15" t="str">
        <f aca="false">IF(AC83="","",1)</f>
        <v/>
      </c>
    </row>
    <row r="84" customFormat="false" ht="15" hidden="false" customHeight="false" outlineLevel="0" collapsed="false">
      <c r="A84" s="8"/>
      <c r="B84" s="9"/>
      <c r="C84" s="9"/>
      <c r="D84" s="9"/>
      <c r="E84" s="9"/>
      <c r="F84" s="10"/>
      <c r="G84" s="10"/>
      <c r="H84" s="8"/>
      <c r="I84" s="10"/>
      <c r="J84" s="9"/>
      <c r="K84" s="9"/>
      <c r="L84" s="10"/>
      <c r="M84" s="11"/>
      <c r="N84" s="12"/>
      <c r="O84" s="13"/>
      <c r="P84" s="13"/>
      <c r="Q84" s="8"/>
      <c r="R84" s="9"/>
      <c r="S84" s="10"/>
      <c r="T84" s="14"/>
      <c r="U84" s="14"/>
      <c r="V84" s="9"/>
      <c r="W84" s="9"/>
      <c r="X84" s="13"/>
      <c r="Y84" s="15" t="str">
        <f aca="false">IF(OR(A84="",H84=""),"",H84-A84)</f>
        <v/>
      </c>
      <c r="Z84" s="15" t="str">
        <f aca="false">IF(OR(A84="",Q84=""),"",Q84-A84)</f>
        <v/>
      </c>
      <c r="AA84" s="16" t="str">
        <f aca="false">IF(OR(L84="",J84=""),"",L84*IF(K84="",$C$3,K84)*J84*IF(E84="Short",1,-1))</f>
        <v/>
      </c>
      <c r="AB84" s="16" t="str">
        <f aca="false">IF(OR(A84="",L84="",J84=""),"",IF(N(U84)&gt;0,U84,IF(E84="Long",L84*IF(K84="",$C$3,K84)*J84,IF(AND(N(F84)&gt;0,N(G84)&gt;0),MAX(0,ABS(F84-G84)-L84)*IF(K84="",$C$3,K84)*J84,IF(AND(D84="Put",N(F84)&gt;0),MAX(0,F84-L84)*IF(K84="",$C$3,K84)*J84,"")))))</f>
        <v/>
      </c>
      <c r="AC84" s="16" t="str">
        <f aca="false">IF(OR(A84="",L84="",J84="",R84="",R84="Open"),"",IF(E84="Short",L84-N(S84),N(S84)-L84)*IF(K84="",$C$3,K84)*J84-N(T84))</f>
        <v/>
      </c>
      <c r="AD84" s="17" t="str">
        <f aca="false">IF(OR(AC84="",AB84=""),"",IF(AB84&gt;0,AC84/AB84,""))</f>
        <v/>
      </c>
      <c r="AE84" s="18" t="str">
        <f aca="false">IF(OR(AC84="",Q84=""),"",DATE(YEAR(Q84),MONTH(Q84),1))</f>
        <v/>
      </c>
      <c r="AF84" s="15" t="str">
        <f aca="false">IF(AC84="","",1)</f>
        <v/>
      </c>
    </row>
    <row r="85" customFormat="false" ht="15" hidden="false" customHeight="false" outlineLevel="0" collapsed="false">
      <c r="A85" s="8"/>
      <c r="B85" s="9"/>
      <c r="C85" s="9"/>
      <c r="D85" s="9"/>
      <c r="E85" s="9"/>
      <c r="F85" s="10"/>
      <c r="G85" s="10"/>
      <c r="H85" s="8"/>
      <c r="I85" s="10"/>
      <c r="J85" s="9"/>
      <c r="K85" s="9"/>
      <c r="L85" s="10"/>
      <c r="M85" s="11"/>
      <c r="N85" s="12"/>
      <c r="O85" s="13"/>
      <c r="P85" s="13"/>
      <c r="Q85" s="8"/>
      <c r="R85" s="9"/>
      <c r="S85" s="10"/>
      <c r="T85" s="14"/>
      <c r="U85" s="14"/>
      <c r="V85" s="9"/>
      <c r="W85" s="9"/>
      <c r="X85" s="13"/>
      <c r="Y85" s="15" t="str">
        <f aca="false">IF(OR(A85="",H85=""),"",H85-A85)</f>
        <v/>
      </c>
      <c r="Z85" s="15" t="str">
        <f aca="false">IF(OR(A85="",Q85=""),"",Q85-A85)</f>
        <v/>
      </c>
      <c r="AA85" s="16" t="str">
        <f aca="false">IF(OR(L85="",J85=""),"",L85*IF(K85="",$C$3,K85)*J85*IF(E85="Short",1,-1))</f>
        <v/>
      </c>
      <c r="AB85" s="16" t="str">
        <f aca="false">IF(OR(A85="",L85="",J85=""),"",IF(N(U85)&gt;0,U85,IF(E85="Long",L85*IF(K85="",$C$3,K85)*J85,IF(AND(N(F85)&gt;0,N(G85)&gt;0),MAX(0,ABS(F85-G85)-L85)*IF(K85="",$C$3,K85)*J85,IF(AND(D85="Put",N(F85)&gt;0),MAX(0,F85-L85)*IF(K85="",$C$3,K85)*J85,"")))))</f>
        <v/>
      </c>
      <c r="AC85" s="16" t="str">
        <f aca="false">IF(OR(A85="",L85="",J85="",R85="",R85="Open"),"",IF(E85="Short",L85-N(S85),N(S85)-L85)*IF(K85="",$C$3,K85)*J85-N(T85))</f>
        <v/>
      </c>
      <c r="AD85" s="17" t="str">
        <f aca="false">IF(OR(AC85="",AB85=""),"",IF(AB85&gt;0,AC85/AB85,""))</f>
        <v/>
      </c>
      <c r="AE85" s="18" t="str">
        <f aca="false">IF(OR(AC85="",Q85=""),"",DATE(YEAR(Q85),MONTH(Q85),1))</f>
        <v/>
      </c>
      <c r="AF85" s="15" t="str">
        <f aca="false">IF(AC85="","",1)</f>
        <v/>
      </c>
    </row>
    <row r="86" customFormat="false" ht="15" hidden="false" customHeight="false" outlineLevel="0" collapsed="false">
      <c r="A86" s="8"/>
      <c r="B86" s="9"/>
      <c r="C86" s="9"/>
      <c r="D86" s="9"/>
      <c r="E86" s="9"/>
      <c r="F86" s="10"/>
      <c r="G86" s="10"/>
      <c r="H86" s="8"/>
      <c r="I86" s="10"/>
      <c r="J86" s="9"/>
      <c r="K86" s="9"/>
      <c r="L86" s="10"/>
      <c r="M86" s="11"/>
      <c r="N86" s="12"/>
      <c r="O86" s="13"/>
      <c r="P86" s="13"/>
      <c r="Q86" s="8"/>
      <c r="R86" s="9"/>
      <c r="S86" s="10"/>
      <c r="T86" s="14"/>
      <c r="U86" s="14"/>
      <c r="V86" s="9"/>
      <c r="W86" s="9"/>
      <c r="X86" s="13"/>
      <c r="Y86" s="15" t="str">
        <f aca="false">IF(OR(A86="",H86=""),"",H86-A86)</f>
        <v/>
      </c>
      <c r="Z86" s="15" t="str">
        <f aca="false">IF(OR(A86="",Q86=""),"",Q86-A86)</f>
        <v/>
      </c>
      <c r="AA86" s="16" t="str">
        <f aca="false">IF(OR(L86="",J86=""),"",L86*IF(K86="",$C$3,K86)*J86*IF(E86="Short",1,-1))</f>
        <v/>
      </c>
      <c r="AB86" s="16" t="str">
        <f aca="false">IF(OR(A86="",L86="",J86=""),"",IF(N(U86)&gt;0,U86,IF(E86="Long",L86*IF(K86="",$C$3,K86)*J86,IF(AND(N(F86)&gt;0,N(G86)&gt;0),MAX(0,ABS(F86-G86)-L86)*IF(K86="",$C$3,K86)*J86,IF(AND(D86="Put",N(F86)&gt;0),MAX(0,F86-L86)*IF(K86="",$C$3,K86)*J86,"")))))</f>
        <v/>
      </c>
      <c r="AC86" s="16" t="str">
        <f aca="false">IF(OR(A86="",L86="",J86="",R86="",R86="Open"),"",IF(E86="Short",L86-N(S86),N(S86)-L86)*IF(K86="",$C$3,K86)*J86-N(T86))</f>
        <v/>
      </c>
      <c r="AD86" s="17" t="str">
        <f aca="false">IF(OR(AC86="",AB86=""),"",IF(AB86&gt;0,AC86/AB86,""))</f>
        <v/>
      </c>
      <c r="AE86" s="18" t="str">
        <f aca="false">IF(OR(AC86="",Q86=""),"",DATE(YEAR(Q86),MONTH(Q86),1))</f>
        <v/>
      </c>
      <c r="AF86" s="15" t="str">
        <f aca="false">IF(AC86="","",1)</f>
        <v/>
      </c>
    </row>
    <row r="87" customFormat="false" ht="15" hidden="false" customHeight="false" outlineLevel="0" collapsed="false">
      <c r="A87" s="8"/>
      <c r="B87" s="9"/>
      <c r="C87" s="9"/>
      <c r="D87" s="9"/>
      <c r="E87" s="9"/>
      <c r="F87" s="10"/>
      <c r="G87" s="10"/>
      <c r="H87" s="8"/>
      <c r="I87" s="10"/>
      <c r="J87" s="9"/>
      <c r="K87" s="9"/>
      <c r="L87" s="10"/>
      <c r="M87" s="11"/>
      <c r="N87" s="12"/>
      <c r="O87" s="13"/>
      <c r="P87" s="13"/>
      <c r="Q87" s="8"/>
      <c r="R87" s="9"/>
      <c r="S87" s="10"/>
      <c r="T87" s="14"/>
      <c r="U87" s="14"/>
      <c r="V87" s="9"/>
      <c r="W87" s="9"/>
      <c r="X87" s="13"/>
      <c r="Y87" s="15" t="str">
        <f aca="false">IF(OR(A87="",H87=""),"",H87-A87)</f>
        <v/>
      </c>
      <c r="Z87" s="15" t="str">
        <f aca="false">IF(OR(A87="",Q87=""),"",Q87-A87)</f>
        <v/>
      </c>
      <c r="AA87" s="16" t="str">
        <f aca="false">IF(OR(L87="",J87=""),"",L87*IF(K87="",$C$3,K87)*J87*IF(E87="Short",1,-1))</f>
        <v/>
      </c>
      <c r="AB87" s="16" t="str">
        <f aca="false">IF(OR(A87="",L87="",J87=""),"",IF(N(U87)&gt;0,U87,IF(E87="Long",L87*IF(K87="",$C$3,K87)*J87,IF(AND(N(F87)&gt;0,N(G87)&gt;0),MAX(0,ABS(F87-G87)-L87)*IF(K87="",$C$3,K87)*J87,IF(AND(D87="Put",N(F87)&gt;0),MAX(0,F87-L87)*IF(K87="",$C$3,K87)*J87,"")))))</f>
        <v/>
      </c>
      <c r="AC87" s="16" t="str">
        <f aca="false">IF(OR(A87="",L87="",J87="",R87="",R87="Open"),"",IF(E87="Short",L87-N(S87),N(S87)-L87)*IF(K87="",$C$3,K87)*J87-N(T87))</f>
        <v/>
      </c>
      <c r="AD87" s="17" t="str">
        <f aca="false">IF(OR(AC87="",AB87=""),"",IF(AB87&gt;0,AC87/AB87,""))</f>
        <v/>
      </c>
      <c r="AE87" s="18" t="str">
        <f aca="false">IF(OR(AC87="",Q87=""),"",DATE(YEAR(Q87),MONTH(Q87),1))</f>
        <v/>
      </c>
      <c r="AF87" s="15" t="str">
        <f aca="false">IF(AC87="","",1)</f>
        <v/>
      </c>
    </row>
    <row r="88" customFormat="false" ht="15" hidden="false" customHeight="false" outlineLevel="0" collapsed="false">
      <c r="A88" s="8"/>
      <c r="B88" s="9"/>
      <c r="C88" s="9"/>
      <c r="D88" s="9"/>
      <c r="E88" s="9"/>
      <c r="F88" s="10"/>
      <c r="G88" s="10"/>
      <c r="H88" s="8"/>
      <c r="I88" s="10"/>
      <c r="J88" s="9"/>
      <c r="K88" s="9"/>
      <c r="L88" s="10"/>
      <c r="M88" s="11"/>
      <c r="N88" s="12"/>
      <c r="O88" s="13"/>
      <c r="P88" s="13"/>
      <c r="Q88" s="8"/>
      <c r="R88" s="9"/>
      <c r="S88" s="10"/>
      <c r="T88" s="14"/>
      <c r="U88" s="14"/>
      <c r="V88" s="9"/>
      <c r="W88" s="9"/>
      <c r="X88" s="13"/>
      <c r="Y88" s="15" t="str">
        <f aca="false">IF(OR(A88="",H88=""),"",H88-A88)</f>
        <v/>
      </c>
      <c r="Z88" s="15" t="str">
        <f aca="false">IF(OR(A88="",Q88=""),"",Q88-A88)</f>
        <v/>
      </c>
      <c r="AA88" s="16" t="str">
        <f aca="false">IF(OR(L88="",J88=""),"",L88*IF(K88="",$C$3,K88)*J88*IF(E88="Short",1,-1))</f>
        <v/>
      </c>
      <c r="AB88" s="16" t="str">
        <f aca="false">IF(OR(A88="",L88="",J88=""),"",IF(N(U88)&gt;0,U88,IF(E88="Long",L88*IF(K88="",$C$3,K88)*J88,IF(AND(N(F88)&gt;0,N(G88)&gt;0),MAX(0,ABS(F88-G88)-L88)*IF(K88="",$C$3,K88)*J88,IF(AND(D88="Put",N(F88)&gt;0),MAX(0,F88-L88)*IF(K88="",$C$3,K88)*J88,"")))))</f>
        <v/>
      </c>
      <c r="AC88" s="16" t="str">
        <f aca="false">IF(OR(A88="",L88="",J88="",R88="",R88="Open"),"",IF(E88="Short",L88-N(S88),N(S88)-L88)*IF(K88="",$C$3,K88)*J88-N(T88))</f>
        <v/>
      </c>
      <c r="AD88" s="17" t="str">
        <f aca="false">IF(OR(AC88="",AB88=""),"",IF(AB88&gt;0,AC88/AB88,""))</f>
        <v/>
      </c>
      <c r="AE88" s="18" t="str">
        <f aca="false">IF(OR(AC88="",Q88=""),"",DATE(YEAR(Q88),MONTH(Q88),1))</f>
        <v/>
      </c>
      <c r="AF88" s="15" t="str">
        <f aca="false">IF(AC88="","",1)</f>
        <v/>
      </c>
    </row>
    <row r="89" customFormat="false" ht="15" hidden="false" customHeight="false" outlineLevel="0" collapsed="false">
      <c r="A89" s="8"/>
      <c r="B89" s="9"/>
      <c r="C89" s="9"/>
      <c r="D89" s="9"/>
      <c r="E89" s="9"/>
      <c r="F89" s="10"/>
      <c r="G89" s="10"/>
      <c r="H89" s="8"/>
      <c r="I89" s="10"/>
      <c r="J89" s="9"/>
      <c r="K89" s="9"/>
      <c r="L89" s="10"/>
      <c r="M89" s="11"/>
      <c r="N89" s="12"/>
      <c r="O89" s="13"/>
      <c r="P89" s="13"/>
      <c r="Q89" s="8"/>
      <c r="R89" s="9"/>
      <c r="S89" s="10"/>
      <c r="T89" s="14"/>
      <c r="U89" s="14"/>
      <c r="V89" s="9"/>
      <c r="W89" s="9"/>
      <c r="X89" s="13"/>
      <c r="Y89" s="15" t="str">
        <f aca="false">IF(OR(A89="",H89=""),"",H89-A89)</f>
        <v/>
      </c>
      <c r="Z89" s="15" t="str">
        <f aca="false">IF(OR(A89="",Q89=""),"",Q89-A89)</f>
        <v/>
      </c>
      <c r="AA89" s="16" t="str">
        <f aca="false">IF(OR(L89="",J89=""),"",L89*IF(K89="",$C$3,K89)*J89*IF(E89="Short",1,-1))</f>
        <v/>
      </c>
      <c r="AB89" s="16" t="str">
        <f aca="false">IF(OR(A89="",L89="",J89=""),"",IF(N(U89)&gt;0,U89,IF(E89="Long",L89*IF(K89="",$C$3,K89)*J89,IF(AND(N(F89)&gt;0,N(G89)&gt;0),MAX(0,ABS(F89-G89)-L89)*IF(K89="",$C$3,K89)*J89,IF(AND(D89="Put",N(F89)&gt;0),MAX(0,F89-L89)*IF(K89="",$C$3,K89)*J89,"")))))</f>
        <v/>
      </c>
      <c r="AC89" s="16" t="str">
        <f aca="false">IF(OR(A89="",L89="",J89="",R89="",R89="Open"),"",IF(E89="Short",L89-N(S89),N(S89)-L89)*IF(K89="",$C$3,K89)*J89-N(T89))</f>
        <v/>
      </c>
      <c r="AD89" s="17" t="str">
        <f aca="false">IF(OR(AC89="",AB89=""),"",IF(AB89&gt;0,AC89/AB89,""))</f>
        <v/>
      </c>
      <c r="AE89" s="18" t="str">
        <f aca="false">IF(OR(AC89="",Q89=""),"",DATE(YEAR(Q89),MONTH(Q89),1))</f>
        <v/>
      </c>
      <c r="AF89" s="15" t="str">
        <f aca="false">IF(AC89="","",1)</f>
        <v/>
      </c>
    </row>
    <row r="90" customFormat="false" ht="15" hidden="false" customHeight="false" outlineLevel="0" collapsed="false">
      <c r="A90" s="8"/>
      <c r="B90" s="9"/>
      <c r="C90" s="9"/>
      <c r="D90" s="9"/>
      <c r="E90" s="9"/>
      <c r="F90" s="10"/>
      <c r="G90" s="10"/>
      <c r="H90" s="8"/>
      <c r="I90" s="10"/>
      <c r="J90" s="9"/>
      <c r="K90" s="9"/>
      <c r="L90" s="10"/>
      <c r="M90" s="11"/>
      <c r="N90" s="12"/>
      <c r="O90" s="13"/>
      <c r="P90" s="13"/>
      <c r="Q90" s="8"/>
      <c r="R90" s="9"/>
      <c r="S90" s="10"/>
      <c r="T90" s="14"/>
      <c r="U90" s="14"/>
      <c r="V90" s="9"/>
      <c r="W90" s="9"/>
      <c r="X90" s="13"/>
      <c r="Y90" s="15" t="str">
        <f aca="false">IF(OR(A90="",H90=""),"",H90-A90)</f>
        <v/>
      </c>
      <c r="Z90" s="15" t="str">
        <f aca="false">IF(OR(A90="",Q90=""),"",Q90-A90)</f>
        <v/>
      </c>
      <c r="AA90" s="16" t="str">
        <f aca="false">IF(OR(L90="",J90=""),"",L90*IF(K90="",$C$3,K90)*J90*IF(E90="Short",1,-1))</f>
        <v/>
      </c>
      <c r="AB90" s="16" t="str">
        <f aca="false">IF(OR(A90="",L90="",J90=""),"",IF(N(U90)&gt;0,U90,IF(E90="Long",L90*IF(K90="",$C$3,K90)*J90,IF(AND(N(F90)&gt;0,N(G90)&gt;0),MAX(0,ABS(F90-G90)-L90)*IF(K90="",$C$3,K90)*J90,IF(AND(D90="Put",N(F90)&gt;0),MAX(0,F90-L90)*IF(K90="",$C$3,K90)*J90,"")))))</f>
        <v/>
      </c>
      <c r="AC90" s="16" t="str">
        <f aca="false">IF(OR(A90="",L90="",J90="",R90="",R90="Open"),"",IF(E90="Short",L90-N(S90),N(S90)-L90)*IF(K90="",$C$3,K90)*J90-N(T90))</f>
        <v/>
      </c>
      <c r="AD90" s="17" t="str">
        <f aca="false">IF(OR(AC90="",AB90=""),"",IF(AB90&gt;0,AC90/AB90,""))</f>
        <v/>
      </c>
      <c r="AE90" s="18" t="str">
        <f aca="false">IF(OR(AC90="",Q90=""),"",DATE(YEAR(Q90),MONTH(Q90),1))</f>
        <v/>
      </c>
      <c r="AF90" s="15" t="str">
        <f aca="false">IF(AC90="","",1)</f>
        <v/>
      </c>
    </row>
    <row r="91" customFormat="false" ht="15" hidden="false" customHeight="false" outlineLevel="0" collapsed="false">
      <c r="A91" s="8"/>
      <c r="B91" s="9"/>
      <c r="C91" s="9"/>
      <c r="D91" s="9"/>
      <c r="E91" s="9"/>
      <c r="F91" s="10"/>
      <c r="G91" s="10"/>
      <c r="H91" s="8"/>
      <c r="I91" s="10"/>
      <c r="J91" s="9"/>
      <c r="K91" s="9"/>
      <c r="L91" s="10"/>
      <c r="M91" s="11"/>
      <c r="N91" s="12"/>
      <c r="O91" s="13"/>
      <c r="P91" s="13"/>
      <c r="Q91" s="8"/>
      <c r="R91" s="9"/>
      <c r="S91" s="10"/>
      <c r="T91" s="14"/>
      <c r="U91" s="14"/>
      <c r="V91" s="9"/>
      <c r="W91" s="9"/>
      <c r="X91" s="13"/>
      <c r="Y91" s="15" t="str">
        <f aca="false">IF(OR(A91="",H91=""),"",H91-A91)</f>
        <v/>
      </c>
      <c r="Z91" s="15" t="str">
        <f aca="false">IF(OR(A91="",Q91=""),"",Q91-A91)</f>
        <v/>
      </c>
      <c r="AA91" s="16" t="str">
        <f aca="false">IF(OR(L91="",J91=""),"",L91*IF(K91="",$C$3,K91)*J91*IF(E91="Short",1,-1))</f>
        <v/>
      </c>
      <c r="AB91" s="16" t="str">
        <f aca="false">IF(OR(A91="",L91="",J91=""),"",IF(N(U91)&gt;0,U91,IF(E91="Long",L91*IF(K91="",$C$3,K91)*J91,IF(AND(N(F91)&gt;0,N(G91)&gt;0),MAX(0,ABS(F91-G91)-L91)*IF(K91="",$C$3,K91)*J91,IF(AND(D91="Put",N(F91)&gt;0),MAX(0,F91-L91)*IF(K91="",$C$3,K91)*J91,"")))))</f>
        <v/>
      </c>
      <c r="AC91" s="16" t="str">
        <f aca="false">IF(OR(A91="",L91="",J91="",R91="",R91="Open"),"",IF(E91="Short",L91-N(S91),N(S91)-L91)*IF(K91="",$C$3,K91)*J91-N(T91))</f>
        <v/>
      </c>
      <c r="AD91" s="17" t="str">
        <f aca="false">IF(OR(AC91="",AB91=""),"",IF(AB91&gt;0,AC91/AB91,""))</f>
        <v/>
      </c>
      <c r="AE91" s="18" t="str">
        <f aca="false">IF(OR(AC91="",Q91=""),"",DATE(YEAR(Q91),MONTH(Q91),1))</f>
        <v/>
      </c>
      <c r="AF91" s="15" t="str">
        <f aca="false">IF(AC91="","",1)</f>
        <v/>
      </c>
    </row>
    <row r="92" customFormat="false" ht="15" hidden="false" customHeight="false" outlineLevel="0" collapsed="false">
      <c r="A92" s="8"/>
      <c r="B92" s="9"/>
      <c r="C92" s="9"/>
      <c r="D92" s="9"/>
      <c r="E92" s="9"/>
      <c r="F92" s="10"/>
      <c r="G92" s="10"/>
      <c r="H92" s="8"/>
      <c r="I92" s="10"/>
      <c r="J92" s="9"/>
      <c r="K92" s="9"/>
      <c r="L92" s="10"/>
      <c r="M92" s="11"/>
      <c r="N92" s="12"/>
      <c r="O92" s="13"/>
      <c r="P92" s="13"/>
      <c r="Q92" s="8"/>
      <c r="R92" s="9"/>
      <c r="S92" s="10"/>
      <c r="T92" s="14"/>
      <c r="U92" s="14"/>
      <c r="V92" s="9"/>
      <c r="W92" s="9"/>
      <c r="X92" s="13"/>
      <c r="Y92" s="15" t="str">
        <f aca="false">IF(OR(A92="",H92=""),"",H92-A92)</f>
        <v/>
      </c>
      <c r="Z92" s="15" t="str">
        <f aca="false">IF(OR(A92="",Q92=""),"",Q92-A92)</f>
        <v/>
      </c>
      <c r="AA92" s="16" t="str">
        <f aca="false">IF(OR(L92="",J92=""),"",L92*IF(K92="",$C$3,K92)*J92*IF(E92="Short",1,-1))</f>
        <v/>
      </c>
      <c r="AB92" s="16" t="str">
        <f aca="false">IF(OR(A92="",L92="",J92=""),"",IF(N(U92)&gt;0,U92,IF(E92="Long",L92*IF(K92="",$C$3,K92)*J92,IF(AND(N(F92)&gt;0,N(G92)&gt;0),MAX(0,ABS(F92-G92)-L92)*IF(K92="",$C$3,K92)*J92,IF(AND(D92="Put",N(F92)&gt;0),MAX(0,F92-L92)*IF(K92="",$C$3,K92)*J92,"")))))</f>
        <v/>
      </c>
      <c r="AC92" s="16" t="str">
        <f aca="false">IF(OR(A92="",L92="",J92="",R92="",R92="Open"),"",IF(E92="Short",L92-N(S92),N(S92)-L92)*IF(K92="",$C$3,K92)*J92-N(T92))</f>
        <v/>
      </c>
      <c r="AD92" s="17" t="str">
        <f aca="false">IF(OR(AC92="",AB92=""),"",IF(AB92&gt;0,AC92/AB92,""))</f>
        <v/>
      </c>
      <c r="AE92" s="18" t="str">
        <f aca="false">IF(OR(AC92="",Q92=""),"",DATE(YEAR(Q92),MONTH(Q92),1))</f>
        <v/>
      </c>
      <c r="AF92" s="15" t="str">
        <f aca="false">IF(AC92="","",1)</f>
        <v/>
      </c>
    </row>
    <row r="93" customFormat="false" ht="15" hidden="false" customHeight="false" outlineLevel="0" collapsed="false">
      <c r="A93" s="8"/>
      <c r="B93" s="9"/>
      <c r="C93" s="9"/>
      <c r="D93" s="9"/>
      <c r="E93" s="9"/>
      <c r="F93" s="10"/>
      <c r="G93" s="10"/>
      <c r="H93" s="8"/>
      <c r="I93" s="10"/>
      <c r="J93" s="9"/>
      <c r="K93" s="9"/>
      <c r="L93" s="10"/>
      <c r="M93" s="11"/>
      <c r="N93" s="12"/>
      <c r="O93" s="13"/>
      <c r="P93" s="13"/>
      <c r="Q93" s="8"/>
      <c r="R93" s="9"/>
      <c r="S93" s="10"/>
      <c r="T93" s="14"/>
      <c r="U93" s="14"/>
      <c r="V93" s="9"/>
      <c r="W93" s="9"/>
      <c r="X93" s="13"/>
      <c r="Y93" s="15" t="str">
        <f aca="false">IF(OR(A93="",H93=""),"",H93-A93)</f>
        <v/>
      </c>
      <c r="Z93" s="15" t="str">
        <f aca="false">IF(OR(A93="",Q93=""),"",Q93-A93)</f>
        <v/>
      </c>
      <c r="AA93" s="16" t="str">
        <f aca="false">IF(OR(L93="",J93=""),"",L93*IF(K93="",$C$3,K93)*J93*IF(E93="Short",1,-1))</f>
        <v/>
      </c>
      <c r="AB93" s="16" t="str">
        <f aca="false">IF(OR(A93="",L93="",J93=""),"",IF(N(U93)&gt;0,U93,IF(E93="Long",L93*IF(K93="",$C$3,K93)*J93,IF(AND(N(F93)&gt;0,N(G93)&gt;0),MAX(0,ABS(F93-G93)-L93)*IF(K93="",$C$3,K93)*J93,IF(AND(D93="Put",N(F93)&gt;0),MAX(0,F93-L93)*IF(K93="",$C$3,K93)*J93,"")))))</f>
        <v/>
      </c>
      <c r="AC93" s="16" t="str">
        <f aca="false">IF(OR(A93="",L93="",J93="",R93="",R93="Open"),"",IF(E93="Short",L93-N(S93),N(S93)-L93)*IF(K93="",$C$3,K93)*J93-N(T93))</f>
        <v/>
      </c>
      <c r="AD93" s="17" t="str">
        <f aca="false">IF(OR(AC93="",AB93=""),"",IF(AB93&gt;0,AC93/AB93,""))</f>
        <v/>
      </c>
      <c r="AE93" s="18" t="str">
        <f aca="false">IF(OR(AC93="",Q93=""),"",DATE(YEAR(Q93),MONTH(Q93),1))</f>
        <v/>
      </c>
      <c r="AF93" s="15" t="str">
        <f aca="false">IF(AC93="","",1)</f>
        <v/>
      </c>
    </row>
    <row r="94" customFormat="false" ht="15" hidden="false" customHeight="false" outlineLevel="0" collapsed="false">
      <c r="A94" s="8"/>
      <c r="B94" s="9"/>
      <c r="C94" s="9"/>
      <c r="D94" s="9"/>
      <c r="E94" s="9"/>
      <c r="F94" s="10"/>
      <c r="G94" s="10"/>
      <c r="H94" s="8"/>
      <c r="I94" s="10"/>
      <c r="J94" s="9"/>
      <c r="K94" s="9"/>
      <c r="L94" s="10"/>
      <c r="M94" s="11"/>
      <c r="N94" s="12"/>
      <c r="O94" s="13"/>
      <c r="P94" s="13"/>
      <c r="Q94" s="8"/>
      <c r="R94" s="9"/>
      <c r="S94" s="10"/>
      <c r="T94" s="14"/>
      <c r="U94" s="14"/>
      <c r="V94" s="9"/>
      <c r="W94" s="9"/>
      <c r="X94" s="13"/>
      <c r="Y94" s="15" t="str">
        <f aca="false">IF(OR(A94="",H94=""),"",H94-A94)</f>
        <v/>
      </c>
      <c r="Z94" s="15" t="str">
        <f aca="false">IF(OR(A94="",Q94=""),"",Q94-A94)</f>
        <v/>
      </c>
      <c r="AA94" s="16" t="str">
        <f aca="false">IF(OR(L94="",J94=""),"",L94*IF(K94="",$C$3,K94)*J94*IF(E94="Short",1,-1))</f>
        <v/>
      </c>
      <c r="AB94" s="16" t="str">
        <f aca="false">IF(OR(A94="",L94="",J94=""),"",IF(N(U94)&gt;0,U94,IF(E94="Long",L94*IF(K94="",$C$3,K94)*J94,IF(AND(N(F94)&gt;0,N(G94)&gt;0),MAX(0,ABS(F94-G94)-L94)*IF(K94="",$C$3,K94)*J94,IF(AND(D94="Put",N(F94)&gt;0),MAX(0,F94-L94)*IF(K94="",$C$3,K94)*J94,"")))))</f>
        <v/>
      </c>
      <c r="AC94" s="16" t="str">
        <f aca="false">IF(OR(A94="",L94="",J94="",R94="",R94="Open"),"",IF(E94="Short",L94-N(S94),N(S94)-L94)*IF(K94="",$C$3,K94)*J94-N(T94))</f>
        <v/>
      </c>
      <c r="AD94" s="17" t="str">
        <f aca="false">IF(OR(AC94="",AB94=""),"",IF(AB94&gt;0,AC94/AB94,""))</f>
        <v/>
      </c>
      <c r="AE94" s="18" t="str">
        <f aca="false">IF(OR(AC94="",Q94=""),"",DATE(YEAR(Q94),MONTH(Q94),1))</f>
        <v/>
      </c>
      <c r="AF94" s="15" t="str">
        <f aca="false">IF(AC94="","",1)</f>
        <v/>
      </c>
    </row>
    <row r="95" customFormat="false" ht="15" hidden="false" customHeight="false" outlineLevel="0" collapsed="false">
      <c r="A95" s="8"/>
      <c r="B95" s="9"/>
      <c r="C95" s="9"/>
      <c r="D95" s="9"/>
      <c r="E95" s="9"/>
      <c r="F95" s="10"/>
      <c r="G95" s="10"/>
      <c r="H95" s="8"/>
      <c r="I95" s="10"/>
      <c r="J95" s="9"/>
      <c r="K95" s="9"/>
      <c r="L95" s="10"/>
      <c r="M95" s="11"/>
      <c r="N95" s="12"/>
      <c r="O95" s="13"/>
      <c r="P95" s="13"/>
      <c r="Q95" s="8"/>
      <c r="R95" s="9"/>
      <c r="S95" s="10"/>
      <c r="T95" s="14"/>
      <c r="U95" s="14"/>
      <c r="V95" s="9"/>
      <c r="W95" s="9"/>
      <c r="X95" s="13"/>
      <c r="Y95" s="15" t="str">
        <f aca="false">IF(OR(A95="",H95=""),"",H95-A95)</f>
        <v/>
      </c>
      <c r="Z95" s="15" t="str">
        <f aca="false">IF(OR(A95="",Q95=""),"",Q95-A95)</f>
        <v/>
      </c>
      <c r="AA95" s="16" t="str">
        <f aca="false">IF(OR(L95="",J95=""),"",L95*IF(K95="",$C$3,K95)*J95*IF(E95="Short",1,-1))</f>
        <v/>
      </c>
      <c r="AB95" s="16" t="str">
        <f aca="false">IF(OR(A95="",L95="",J95=""),"",IF(N(U95)&gt;0,U95,IF(E95="Long",L95*IF(K95="",$C$3,K95)*J95,IF(AND(N(F95)&gt;0,N(G95)&gt;0),MAX(0,ABS(F95-G95)-L95)*IF(K95="",$C$3,K95)*J95,IF(AND(D95="Put",N(F95)&gt;0),MAX(0,F95-L95)*IF(K95="",$C$3,K95)*J95,"")))))</f>
        <v/>
      </c>
      <c r="AC95" s="16" t="str">
        <f aca="false">IF(OR(A95="",L95="",J95="",R95="",R95="Open"),"",IF(E95="Short",L95-N(S95),N(S95)-L95)*IF(K95="",$C$3,K95)*J95-N(T95))</f>
        <v/>
      </c>
      <c r="AD95" s="17" t="str">
        <f aca="false">IF(OR(AC95="",AB95=""),"",IF(AB95&gt;0,AC95/AB95,""))</f>
        <v/>
      </c>
      <c r="AE95" s="18" t="str">
        <f aca="false">IF(OR(AC95="",Q95=""),"",DATE(YEAR(Q95),MONTH(Q95),1))</f>
        <v/>
      </c>
      <c r="AF95" s="15" t="str">
        <f aca="false">IF(AC95="","",1)</f>
        <v/>
      </c>
    </row>
    <row r="96" customFormat="false" ht="15" hidden="false" customHeight="false" outlineLevel="0" collapsed="false">
      <c r="A96" s="8"/>
      <c r="B96" s="9"/>
      <c r="C96" s="9"/>
      <c r="D96" s="9"/>
      <c r="E96" s="9"/>
      <c r="F96" s="10"/>
      <c r="G96" s="10"/>
      <c r="H96" s="8"/>
      <c r="I96" s="10"/>
      <c r="J96" s="9"/>
      <c r="K96" s="9"/>
      <c r="L96" s="10"/>
      <c r="M96" s="11"/>
      <c r="N96" s="12"/>
      <c r="O96" s="13"/>
      <c r="P96" s="13"/>
      <c r="Q96" s="8"/>
      <c r="R96" s="9"/>
      <c r="S96" s="10"/>
      <c r="T96" s="14"/>
      <c r="U96" s="14"/>
      <c r="V96" s="9"/>
      <c r="W96" s="9"/>
      <c r="X96" s="13"/>
      <c r="Y96" s="15" t="str">
        <f aca="false">IF(OR(A96="",H96=""),"",H96-A96)</f>
        <v/>
      </c>
      <c r="Z96" s="15" t="str">
        <f aca="false">IF(OR(A96="",Q96=""),"",Q96-A96)</f>
        <v/>
      </c>
      <c r="AA96" s="16" t="str">
        <f aca="false">IF(OR(L96="",J96=""),"",L96*IF(K96="",$C$3,K96)*J96*IF(E96="Short",1,-1))</f>
        <v/>
      </c>
      <c r="AB96" s="16" t="str">
        <f aca="false">IF(OR(A96="",L96="",J96=""),"",IF(N(U96)&gt;0,U96,IF(E96="Long",L96*IF(K96="",$C$3,K96)*J96,IF(AND(N(F96)&gt;0,N(G96)&gt;0),MAX(0,ABS(F96-G96)-L96)*IF(K96="",$C$3,K96)*J96,IF(AND(D96="Put",N(F96)&gt;0),MAX(0,F96-L96)*IF(K96="",$C$3,K96)*J96,"")))))</f>
        <v/>
      </c>
      <c r="AC96" s="16" t="str">
        <f aca="false">IF(OR(A96="",L96="",J96="",R96="",R96="Open"),"",IF(E96="Short",L96-N(S96),N(S96)-L96)*IF(K96="",$C$3,K96)*J96-N(T96))</f>
        <v/>
      </c>
      <c r="AD96" s="17" t="str">
        <f aca="false">IF(OR(AC96="",AB96=""),"",IF(AB96&gt;0,AC96/AB96,""))</f>
        <v/>
      </c>
      <c r="AE96" s="18" t="str">
        <f aca="false">IF(OR(AC96="",Q96=""),"",DATE(YEAR(Q96),MONTH(Q96),1))</f>
        <v/>
      </c>
      <c r="AF96" s="15" t="str">
        <f aca="false">IF(AC96="","",1)</f>
        <v/>
      </c>
    </row>
    <row r="97" customFormat="false" ht="15" hidden="false" customHeight="false" outlineLevel="0" collapsed="false">
      <c r="A97" s="8"/>
      <c r="B97" s="9"/>
      <c r="C97" s="9"/>
      <c r="D97" s="9"/>
      <c r="E97" s="9"/>
      <c r="F97" s="10"/>
      <c r="G97" s="10"/>
      <c r="H97" s="8"/>
      <c r="I97" s="10"/>
      <c r="J97" s="9"/>
      <c r="K97" s="9"/>
      <c r="L97" s="10"/>
      <c r="M97" s="11"/>
      <c r="N97" s="12"/>
      <c r="O97" s="13"/>
      <c r="P97" s="13"/>
      <c r="Q97" s="8"/>
      <c r="R97" s="9"/>
      <c r="S97" s="10"/>
      <c r="T97" s="14"/>
      <c r="U97" s="14"/>
      <c r="V97" s="9"/>
      <c r="W97" s="9"/>
      <c r="X97" s="13"/>
      <c r="Y97" s="15" t="str">
        <f aca="false">IF(OR(A97="",H97=""),"",H97-A97)</f>
        <v/>
      </c>
      <c r="Z97" s="15" t="str">
        <f aca="false">IF(OR(A97="",Q97=""),"",Q97-A97)</f>
        <v/>
      </c>
      <c r="AA97" s="16" t="str">
        <f aca="false">IF(OR(L97="",J97=""),"",L97*IF(K97="",$C$3,K97)*J97*IF(E97="Short",1,-1))</f>
        <v/>
      </c>
      <c r="AB97" s="16" t="str">
        <f aca="false">IF(OR(A97="",L97="",J97=""),"",IF(N(U97)&gt;0,U97,IF(E97="Long",L97*IF(K97="",$C$3,K97)*J97,IF(AND(N(F97)&gt;0,N(G97)&gt;0),MAX(0,ABS(F97-G97)-L97)*IF(K97="",$C$3,K97)*J97,IF(AND(D97="Put",N(F97)&gt;0),MAX(0,F97-L97)*IF(K97="",$C$3,K97)*J97,"")))))</f>
        <v/>
      </c>
      <c r="AC97" s="16" t="str">
        <f aca="false">IF(OR(A97="",L97="",J97="",R97="",R97="Open"),"",IF(E97="Short",L97-N(S97),N(S97)-L97)*IF(K97="",$C$3,K97)*J97-N(T97))</f>
        <v/>
      </c>
      <c r="AD97" s="17" t="str">
        <f aca="false">IF(OR(AC97="",AB97=""),"",IF(AB97&gt;0,AC97/AB97,""))</f>
        <v/>
      </c>
      <c r="AE97" s="18" t="str">
        <f aca="false">IF(OR(AC97="",Q97=""),"",DATE(YEAR(Q97),MONTH(Q97),1))</f>
        <v/>
      </c>
      <c r="AF97" s="15" t="str">
        <f aca="false">IF(AC97="","",1)</f>
        <v/>
      </c>
    </row>
    <row r="98" customFormat="false" ht="15" hidden="false" customHeight="false" outlineLevel="0" collapsed="false">
      <c r="A98" s="8"/>
      <c r="B98" s="9"/>
      <c r="C98" s="9"/>
      <c r="D98" s="9"/>
      <c r="E98" s="9"/>
      <c r="F98" s="10"/>
      <c r="G98" s="10"/>
      <c r="H98" s="8"/>
      <c r="I98" s="10"/>
      <c r="J98" s="9"/>
      <c r="K98" s="9"/>
      <c r="L98" s="10"/>
      <c r="M98" s="11"/>
      <c r="N98" s="12"/>
      <c r="O98" s="13"/>
      <c r="P98" s="13"/>
      <c r="Q98" s="8"/>
      <c r="R98" s="9"/>
      <c r="S98" s="10"/>
      <c r="T98" s="14"/>
      <c r="U98" s="14"/>
      <c r="V98" s="9"/>
      <c r="W98" s="9"/>
      <c r="X98" s="13"/>
      <c r="Y98" s="15" t="str">
        <f aca="false">IF(OR(A98="",H98=""),"",H98-A98)</f>
        <v/>
      </c>
      <c r="Z98" s="15" t="str">
        <f aca="false">IF(OR(A98="",Q98=""),"",Q98-A98)</f>
        <v/>
      </c>
      <c r="AA98" s="16" t="str">
        <f aca="false">IF(OR(L98="",J98=""),"",L98*IF(K98="",$C$3,K98)*J98*IF(E98="Short",1,-1))</f>
        <v/>
      </c>
      <c r="AB98" s="16" t="str">
        <f aca="false">IF(OR(A98="",L98="",J98=""),"",IF(N(U98)&gt;0,U98,IF(E98="Long",L98*IF(K98="",$C$3,K98)*J98,IF(AND(N(F98)&gt;0,N(G98)&gt;0),MAX(0,ABS(F98-G98)-L98)*IF(K98="",$C$3,K98)*J98,IF(AND(D98="Put",N(F98)&gt;0),MAX(0,F98-L98)*IF(K98="",$C$3,K98)*J98,"")))))</f>
        <v/>
      </c>
      <c r="AC98" s="16" t="str">
        <f aca="false">IF(OR(A98="",L98="",J98="",R98="",R98="Open"),"",IF(E98="Short",L98-N(S98),N(S98)-L98)*IF(K98="",$C$3,K98)*J98-N(T98))</f>
        <v/>
      </c>
      <c r="AD98" s="17" t="str">
        <f aca="false">IF(OR(AC98="",AB98=""),"",IF(AB98&gt;0,AC98/AB98,""))</f>
        <v/>
      </c>
      <c r="AE98" s="18" t="str">
        <f aca="false">IF(OR(AC98="",Q98=""),"",DATE(YEAR(Q98),MONTH(Q98),1))</f>
        <v/>
      </c>
      <c r="AF98" s="15" t="str">
        <f aca="false">IF(AC98="","",1)</f>
        <v/>
      </c>
    </row>
    <row r="99" customFormat="false" ht="15" hidden="false" customHeight="false" outlineLevel="0" collapsed="false">
      <c r="A99" s="8"/>
      <c r="B99" s="9"/>
      <c r="C99" s="9"/>
      <c r="D99" s="9"/>
      <c r="E99" s="9"/>
      <c r="F99" s="10"/>
      <c r="G99" s="10"/>
      <c r="H99" s="8"/>
      <c r="I99" s="10"/>
      <c r="J99" s="9"/>
      <c r="K99" s="9"/>
      <c r="L99" s="10"/>
      <c r="M99" s="11"/>
      <c r="N99" s="12"/>
      <c r="O99" s="13"/>
      <c r="P99" s="13"/>
      <c r="Q99" s="8"/>
      <c r="R99" s="9"/>
      <c r="S99" s="10"/>
      <c r="T99" s="14"/>
      <c r="U99" s="14"/>
      <c r="V99" s="9"/>
      <c r="W99" s="9"/>
      <c r="X99" s="13"/>
      <c r="Y99" s="15" t="str">
        <f aca="false">IF(OR(A99="",H99=""),"",H99-A99)</f>
        <v/>
      </c>
      <c r="Z99" s="15" t="str">
        <f aca="false">IF(OR(A99="",Q99=""),"",Q99-A99)</f>
        <v/>
      </c>
      <c r="AA99" s="16" t="str">
        <f aca="false">IF(OR(L99="",J99=""),"",L99*IF(K99="",$C$3,K99)*J99*IF(E99="Short",1,-1))</f>
        <v/>
      </c>
      <c r="AB99" s="16" t="str">
        <f aca="false">IF(OR(A99="",L99="",J99=""),"",IF(N(U99)&gt;0,U99,IF(E99="Long",L99*IF(K99="",$C$3,K99)*J99,IF(AND(N(F99)&gt;0,N(G99)&gt;0),MAX(0,ABS(F99-G99)-L99)*IF(K99="",$C$3,K99)*J99,IF(AND(D99="Put",N(F99)&gt;0),MAX(0,F99-L99)*IF(K99="",$C$3,K99)*J99,"")))))</f>
        <v/>
      </c>
      <c r="AC99" s="16" t="str">
        <f aca="false">IF(OR(A99="",L99="",J99="",R99="",R99="Open"),"",IF(E99="Short",L99-N(S99),N(S99)-L99)*IF(K99="",$C$3,K99)*J99-N(T99))</f>
        <v/>
      </c>
      <c r="AD99" s="17" t="str">
        <f aca="false">IF(OR(AC99="",AB99=""),"",IF(AB99&gt;0,AC99/AB99,""))</f>
        <v/>
      </c>
      <c r="AE99" s="18" t="str">
        <f aca="false">IF(OR(AC99="",Q99=""),"",DATE(YEAR(Q99),MONTH(Q99),1))</f>
        <v/>
      </c>
      <c r="AF99" s="15" t="str">
        <f aca="false">IF(AC99="","",1)</f>
        <v/>
      </c>
    </row>
    <row r="100" customFormat="false" ht="15" hidden="false" customHeight="false" outlineLevel="0" collapsed="false">
      <c r="A100" s="8"/>
      <c r="B100" s="9"/>
      <c r="C100" s="9"/>
      <c r="D100" s="9"/>
      <c r="E100" s="9"/>
      <c r="F100" s="10"/>
      <c r="G100" s="10"/>
      <c r="H100" s="8"/>
      <c r="I100" s="10"/>
      <c r="J100" s="9"/>
      <c r="K100" s="9"/>
      <c r="L100" s="10"/>
      <c r="M100" s="11"/>
      <c r="N100" s="12"/>
      <c r="O100" s="13"/>
      <c r="P100" s="13"/>
      <c r="Q100" s="8"/>
      <c r="R100" s="9"/>
      <c r="S100" s="10"/>
      <c r="T100" s="14"/>
      <c r="U100" s="14"/>
      <c r="V100" s="9"/>
      <c r="W100" s="9"/>
      <c r="X100" s="13"/>
      <c r="Y100" s="15" t="str">
        <f aca="false">IF(OR(A100="",H100=""),"",H100-A100)</f>
        <v/>
      </c>
      <c r="Z100" s="15" t="str">
        <f aca="false">IF(OR(A100="",Q100=""),"",Q100-A100)</f>
        <v/>
      </c>
      <c r="AA100" s="16" t="str">
        <f aca="false">IF(OR(L100="",J100=""),"",L100*IF(K100="",$C$3,K100)*J100*IF(E100="Short",1,-1))</f>
        <v/>
      </c>
      <c r="AB100" s="16" t="str">
        <f aca="false">IF(OR(A100="",L100="",J100=""),"",IF(N(U100)&gt;0,U100,IF(E100="Long",L100*IF(K100="",$C$3,K100)*J100,IF(AND(N(F100)&gt;0,N(G100)&gt;0),MAX(0,ABS(F100-G100)-L100)*IF(K100="",$C$3,K100)*J100,IF(AND(D100="Put",N(F100)&gt;0),MAX(0,F100-L100)*IF(K100="",$C$3,K100)*J100,"")))))</f>
        <v/>
      </c>
      <c r="AC100" s="16" t="str">
        <f aca="false">IF(OR(A100="",L100="",J100="",R100="",R100="Open"),"",IF(E100="Short",L100-N(S100),N(S100)-L100)*IF(K100="",$C$3,K100)*J100-N(T100))</f>
        <v/>
      </c>
      <c r="AD100" s="17" t="str">
        <f aca="false">IF(OR(AC100="",AB100=""),"",IF(AB100&gt;0,AC100/AB100,""))</f>
        <v/>
      </c>
      <c r="AE100" s="18" t="str">
        <f aca="false">IF(OR(AC100="",Q100=""),"",DATE(YEAR(Q100),MONTH(Q100),1))</f>
        <v/>
      </c>
      <c r="AF100" s="15" t="str">
        <f aca="false">IF(AC100="","",1)</f>
        <v/>
      </c>
    </row>
    <row r="101" customFormat="false" ht="15" hidden="false" customHeight="false" outlineLevel="0" collapsed="false">
      <c r="A101" s="8"/>
      <c r="B101" s="9"/>
      <c r="C101" s="9"/>
      <c r="D101" s="9"/>
      <c r="E101" s="9"/>
      <c r="F101" s="10"/>
      <c r="G101" s="10"/>
      <c r="H101" s="8"/>
      <c r="I101" s="10"/>
      <c r="J101" s="9"/>
      <c r="K101" s="9"/>
      <c r="L101" s="10"/>
      <c r="M101" s="11"/>
      <c r="N101" s="12"/>
      <c r="O101" s="13"/>
      <c r="P101" s="13"/>
      <c r="Q101" s="8"/>
      <c r="R101" s="9"/>
      <c r="S101" s="10"/>
      <c r="T101" s="14"/>
      <c r="U101" s="14"/>
      <c r="V101" s="9"/>
      <c r="W101" s="9"/>
      <c r="X101" s="13"/>
      <c r="Y101" s="15" t="str">
        <f aca="false">IF(OR(A101="",H101=""),"",H101-A101)</f>
        <v/>
      </c>
      <c r="Z101" s="15" t="str">
        <f aca="false">IF(OR(A101="",Q101=""),"",Q101-A101)</f>
        <v/>
      </c>
      <c r="AA101" s="16" t="str">
        <f aca="false">IF(OR(L101="",J101=""),"",L101*IF(K101="",$C$3,K101)*J101*IF(E101="Short",1,-1))</f>
        <v/>
      </c>
      <c r="AB101" s="16" t="str">
        <f aca="false">IF(OR(A101="",L101="",J101=""),"",IF(N(U101)&gt;0,U101,IF(E101="Long",L101*IF(K101="",$C$3,K101)*J101,IF(AND(N(F101)&gt;0,N(G101)&gt;0),MAX(0,ABS(F101-G101)-L101)*IF(K101="",$C$3,K101)*J101,IF(AND(D101="Put",N(F101)&gt;0),MAX(0,F101-L101)*IF(K101="",$C$3,K101)*J101,"")))))</f>
        <v/>
      </c>
      <c r="AC101" s="16" t="str">
        <f aca="false">IF(OR(A101="",L101="",J101="",R101="",R101="Open"),"",IF(E101="Short",L101-N(S101),N(S101)-L101)*IF(K101="",$C$3,K101)*J101-N(T101))</f>
        <v/>
      </c>
      <c r="AD101" s="17" t="str">
        <f aca="false">IF(OR(AC101="",AB101=""),"",IF(AB101&gt;0,AC101/AB101,""))</f>
        <v/>
      </c>
      <c r="AE101" s="18" t="str">
        <f aca="false">IF(OR(AC101="",Q101=""),"",DATE(YEAR(Q101),MONTH(Q101),1))</f>
        <v/>
      </c>
      <c r="AF101" s="15" t="str">
        <f aca="false">IF(AC101="","",1)</f>
        <v/>
      </c>
    </row>
    <row r="102" customFormat="false" ht="15" hidden="false" customHeight="false" outlineLevel="0" collapsed="false">
      <c r="A102" s="8"/>
      <c r="B102" s="9"/>
      <c r="C102" s="9"/>
      <c r="D102" s="9"/>
      <c r="E102" s="9"/>
      <c r="F102" s="10"/>
      <c r="G102" s="10"/>
      <c r="H102" s="8"/>
      <c r="I102" s="10"/>
      <c r="J102" s="9"/>
      <c r="K102" s="9"/>
      <c r="L102" s="10"/>
      <c r="M102" s="11"/>
      <c r="N102" s="12"/>
      <c r="O102" s="13"/>
      <c r="P102" s="13"/>
      <c r="Q102" s="8"/>
      <c r="R102" s="9"/>
      <c r="S102" s="10"/>
      <c r="T102" s="14"/>
      <c r="U102" s="14"/>
      <c r="V102" s="9"/>
      <c r="W102" s="9"/>
      <c r="X102" s="13"/>
      <c r="Y102" s="15" t="str">
        <f aca="false">IF(OR(A102="",H102=""),"",H102-A102)</f>
        <v/>
      </c>
      <c r="Z102" s="15" t="str">
        <f aca="false">IF(OR(A102="",Q102=""),"",Q102-A102)</f>
        <v/>
      </c>
      <c r="AA102" s="16" t="str">
        <f aca="false">IF(OR(L102="",J102=""),"",L102*IF(K102="",$C$3,K102)*J102*IF(E102="Short",1,-1))</f>
        <v/>
      </c>
      <c r="AB102" s="16" t="str">
        <f aca="false">IF(OR(A102="",L102="",J102=""),"",IF(N(U102)&gt;0,U102,IF(E102="Long",L102*IF(K102="",$C$3,K102)*J102,IF(AND(N(F102)&gt;0,N(G102)&gt;0),MAX(0,ABS(F102-G102)-L102)*IF(K102="",$C$3,K102)*J102,IF(AND(D102="Put",N(F102)&gt;0),MAX(0,F102-L102)*IF(K102="",$C$3,K102)*J102,"")))))</f>
        <v/>
      </c>
      <c r="AC102" s="16" t="str">
        <f aca="false">IF(OR(A102="",L102="",J102="",R102="",R102="Open"),"",IF(E102="Short",L102-N(S102),N(S102)-L102)*IF(K102="",$C$3,K102)*J102-N(T102))</f>
        <v/>
      </c>
      <c r="AD102" s="17" t="str">
        <f aca="false">IF(OR(AC102="",AB102=""),"",IF(AB102&gt;0,AC102/AB102,""))</f>
        <v/>
      </c>
      <c r="AE102" s="18" t="str">
        <f aca="false">IF(OR(AC102="",Q102=""),"",DATE(YEAR(Q102),MONTH(Q102),1))</f>
        <v/>
      </c>
      <c r="AF102" s="15" t="str">
        <f aca="false">IF(AC102="","",1)</f>
        <v/>
      </c>
    </row>
    <row r="103" customFormat="false" ht="15" hidden="false" customHeight="false" outlineLevel="0" collapsed="false">
      <c r="A103" s="8"/>
      <c r="B103" s="9"/>
      <c r="C103" s="9"/>
      <c r="D103" s="9"/>
      <c r="E103" s="9"/>
      <c r="F103" s="10"/>
      <c r="G103" s="10"/>
      <c r="H103" s="8"/>
      <c r="I103" s="10"/>
      <c r="J103" s="9"/>
      <c r="K103" s="9"/>
      <c r="L103" s="10"/>
      <c r="M103" s="11"/>
      <c r="N103" s="12"/>
      <c r="O103" s="13"/>
      <c r="P103" s="13"/>
      <c r="Q103" s="8"/>
      <c r="R103" s="9"/>
      <c r="S103" s="10"/>
      <c r="T103" s="14"/>
      <c r="U103" s="14"/>
      <c r="V103" s="9"/>
      <c r="W103" s="9"/>
      <c r="X103" s="13"/>
      <c r="Y103" s="15" t="str">
        <f aca="false">IF(OR(A103="",H103=""),"",H103-A103)</f>
        <v/>
      </c>
      <c r="Z103" s="15" t="str">
        <f aca="false">IF(OR(A103="",Q103=""),"",Q103-A103)</f>
        <v/>
      </c>
      <c r="AA103" s="16" t="str">
        <f aca="false">IF(OR(L103="",J103=""),"",L103*IF(K103="",$C$3,K103)*J103*IF(E103="Short",1,-1))</f>
        <v/>
      </c>
      <c r="AB103" s="16" t="str">
        <f aca="false">IF(OR(A103="",L103="",J103=""),"",IF(N(U103)&gt;0,U103,IF(E103="Long",L103*IF(K103="",$C$3,K103)*J103,IF(AND(N(F103)&gt;0,N(G103)&gt;0),MAX(0,ABS(F103-G103)-L103)*IF(K103="",$C$3,K103)*J103,IF(AND(D103="Put",N(F103)&gt;0),MAX(0,F103-L103)*IF(K103="",$C$3,K103)*J103,"")))))</f>
        <v/>
      </c>
      <c r="AC103" s="16" t="str">
        <f aca="false">IF(OR(A103="",L103="",J103="",R103="",R103="Open"),"",IF(E103="Short",L103-N(S103),N(S103)-L103)*IF(K103="",$C$3,K103)*J103-N(T103))</f>
        <v/>
      </c>
      <c r="AD103" s="17" t="str">
        <f aca="false">IF(OR(AC103="",AB103=""),"",IF(AB103&gt;0,AC103/AB103,""))</f>
        <v/>
      </c>
      <c r="AE103" s="18" t="str">
        <f aca="false">IF(OR(AC103="",Q103=""),"",DATE(YEAR(Q103),MONTH(Q103),1))</f>
        <v/>
      </c>
      <c r="AF103" s="15" t="str">
        <f aca="false">IF(AC103="","",1)</f>
        <v/>
      </c>
    </row>
    <row r="104" customFormat="false" ht="15" hidden="false" customHeight="false" outlineLevel="0" collapsed="false">
      <c r="A104" s="8"/>
      <c r="B104" s="9"/>
      <c r="C104" s="9"/>
      <c r="D104" s="9"/>
      <c r="E104" s="9"/>
      <c r="F104" s="10"/>
      <c r="G104" s="10"/>
      <c r="H104" s="8"/>
      <c r="I104" s="10"/>
      <c r="J104" s="9"/>
      <c r="K104" s="9"/>
      <c r="L104" s="10"/>
      <c r="M104" s="11"/>
      <c r="N104" s="12"/>
      <c r="O104" s="13"/>
      <c r="P104" s="13"/>
      <c r="Q104" s="8"/>
      <c r="R104" s="9"/>
      <c r="S104" s="10"/>
      <c r="T104" s="14"/>
      <c r="U104" s="14"/>
      <c r="V104" s="9"/>
      <c r="W104" s="9"/>
      <c r="X104" s="13"/>
      <c r="Y104" s="15" t="str">
        <f aca="false">IF(OR(A104="",H104=""),"",H104-A104)</f>
        <v/>
      </c>
      <c r="Z104" s="15" t="str">
        <f aca="false">IF(OR(A104="",Q104=""),"",Q104-A104)</f>
        <v/>
      </c>
      <c r="AA104" s="16" t="str">
        <f aca="false">IF(OR(L104="",J104=""),"",L104*IF(K104="",$C$3,K104)*J104*IF(E104="Short",1,-1))</f>
        <v/>
      </c>
      <c r="AB104" s="16" t="str">
        <f aca="false">IF(OR(A104="",L104="",J104=""),"",IF(N(U104)&gt;0,U104,IF(E104="Long",L104*IF(K104="",$C$3,K104)*J104,IF(AND(N(F104)&gt;0,N(G104)&gt;0),MAX(0,ABS(F104-G104)-L104)*IF(K104="",$C$3,K104)*J104,IF(AND(D104="Put",N(F104)&gt;0),MAX(0,F104-L104)*IF(K104="",$C$3,K104)*J104,"")))))</f>
        <v/>
      </c>
      <c r="AC104" s="16" t="str">
        <f aca="false">IF(OR(A104="",L104="",J104="",R104="",R104="Open"),"",IF(E104="Short",L104-N(S104),N(S104)-L104)*IF(K104="",$C$3,K104)*J104-N(T104))</f>
        <v/>
      </c>
      <c r="AD104" s="17" t="str">
        <f aca="false">IF(OR(AC104="",AB104=""),"",IF(AB104&gt;0,AC104/AB104,""))</f>
        <v/>
      </c>
      <c r="AE104" s="18" t="str">
        <f aca="false">IF(OR(AC104="",Q104=""),"",DATE(YEAR(Q104),MONTH(Q104),1))</f>
        <v/>
      </c>
      <c r="AF104" s="15" t="str">
        <f aca="false">IF(AC104="","",1)</f>
        <v/>
      </c>
    </row>
    <row r="105" customFormat="false" ht="15" hidden="false" customHeight="false" outlineLevel="0" collapsed="false">
      <c r="A105" s="8"/>
      <c r="B105" s="9"/>
      <c r="C105" s="9"/>
      <c r="D105" s="9"/>
      <c r="E105" s="9"/>
      <c r="F105" s="10"/>
      <c r="G105" s="10"/>
      <c r="H105" s="8"/>
      <c r="I105" s="10"/>
      <c r="J105" s="9"/>
      <c r="K105" s="9"/>
      <c r="L105" s="10"/>
      <c r="M105" s="11"/>
      <c r="N105" s="12"/>
      <c r="O105" s="13"/>
      <c r="P105" s="13"/>
      <c r="Q105" s="8"/>
      <c r="R105" s="9"/>
      <c r="S105" s="10"/>
      <c r="T105" s="14"/>
      <c r="U105" s="14"/>
      <c r="V105" s="9"/>
      <c r="W105" s="9"/>
      <c r="X105" s="13"/>
      <c r="Y105" s="15" t="str">
        <f aca="false">IF(OR(A105="",H105=""),"",H105-A105)</f>
        <v/>
      </c>
      <c r="Z105" s="15" t="str">
        <f aca="false">IF(OR(A105="",Q105=""),"",Q105-A105)</f>
        <v/>
      </c>
      <c r="AA105" s="16" t="str">
        <f aca="false">IF(OR(L105="",J105=""),"",L105*IF(K105="",$C$3,K105)*J105*IF(E105="Short",1,-1))</f>
        <v/>
      </c>
      <c r="AB105" s="16" t="str">
        <f aca="false">IF(OR(A105="",L105="",J105=""),"",IF(N(U105)&gt;0,U105,IF(E105="Long",L105*IF(K105="",$C$3,K105)*J105,IF(AND(N(F105)&gt;0,N(G105)&gt;0),MAX(0,ABS(F105-G105)-L105)*IF(K105="",$C$3,K105)*J105,IF(AND(D105="Put",N(F105)&gt;0),MAX(0,F105-L105)*IF(K105="",$C$3,K105)*J105,"")))))</f>
        <v/>
      </c>
      <c r="AC105" s="16" t="str">
        <f aca="false">IF(OR(A105="",L105="",J105="",R105="",R105="Open"),"",IF(E105="Short",L105-N(S105),N(S105)-L105)*IF(K105="",$C$3,K105)*J105-N(T105))</f>
        <v/>
      </c>
      <c r="AD105" s="17" t="str">
        <f aca="false">IF(OR(AC105="",AB105=""),"",IF(AB105&gt;0,AC105/AB105,""))</f>
        <v/>
      </c>
      <c r="AE105" s="18" t="str">
        <f aca="false">IF(OR(AC105="",Q105=""),"",DATE(YEAR(Q105),MONTH(Q105),1))</f>
        <v/>
      </c>
      <c r="AF105" s="15" t="str">
        <f aca="false">IF(AC105="","",1)</f>
        <v/>
      </c>
    </row>
    <row r="106" customFormat="false" ht="15" hidden="false" customHeight="false" outlineLevel="0" collapsed="false">
      <c r="A106" s="8"/>
      <c r="B106" s="9"/>
      <c r="C106" s="9"/>
      <c r="D106" s="9"/>
      <c r="E106" s="9"/>
      <c r="F106" s="10"/>
      <c r="G106" s="10"/>
      <c r="H106" s="8"/>
      <c r="I106" s="10"/>
      <c r="J106" s="9"/>
      <c r="K106" s="9"/>
      <c r="L106" s="10"/>
      <c r="M106" s="11"/>
      <c r="N106" s="12"/>
      <c r="O106" s="13"/>
      <c r="P106" s="13"/>
      <c r="Q106" s="8"/>
      <c r="R106" s="9"/>
      <c r="S106" s="10"/>
      <c r="T106" s="14"/>
      <c r="U106" s="14"/>
      <c r="V106" s="9"/>
      <c r="W106" s="9"/>
      <c r="X106" s="13"/>
      <c r="Y106" s="15" t="str">
        <f aca="false">IF(OR(A106="",H106=""),"",H106-A106)</f>
        <v/>
      </c>
      <c r="Z106" s="15" t="str">
        <f aca="false">IF(OR(A106="",Q106=""),"",Q106-A106)</f>
        <v/>
      </c>
      <c r="AA106" s="16" t="str">
        <f aca="false">IF(OR(L106="",J106=""),"",L106*IF(K106="",$C$3,K106)*J106*IF(E106="Short",1,-1))</f>
        <v/>
      </c>
      <c r="AB106" s="16" t="str">
        <f aca="false">IF(OR(A106="",L106="",J106=""),"",IF(N(U106)&gt;0,U106,IF(E106="Long",L106*IF(K106="",$C$3,K106)*J106,IF(AND(N(F106)&gt;0,N(G106)&gt;0),MAX(0,ABS(F106-G106)-L106)*IF(K106="",$C$3,K106)*J106,IF(AND(D106="Put",N(F106)&gt;0),MAX(0,F106-L106)*IF(K106="",$C$3,K106)*J106,"")))))</f>
        <v/>
      </c>
      <c r="AC106" s="16" t="str">
        <f aca="false">IF(OR(A106="",L106="",J106="",R106="",R106="Open"),"",IF(E106="Short",L106-N(S106),N(S106)-L106)*IF(K106="",$C$3,K106)*J106-N(T106))</f>
        <v/>
      </c>
      <c r="AD106" s="17" t="str">
        <f aca="false">IF(OR(AC106="",AB106=""),"",IF(AB106&gt;0,AC106/AB106,""))</f>
        <v/>
      </c>
      <c r="AE106" s="18" t="str">
        <f aca="false">IF(OR(AC106="",Q106=""),"",DATE(YEAR(Q106),MONTH(Q106),1))</f>
        <v/>
      </c>
      <c r="AF106" s="15" t="str">
        <f aca="false">IF(AC106="","",1)</f>
        <v/>
      </c>
    </row>
    <row r="107" customFormat="false" ht="15" hidden="false" customHeight="false" outlineLevel="0" collapsed="false">
      <c r="A107" s="8"/>
      <c r="B107" s="9"/>
      <c r="C107" s="9"/>
      <c r="D107" s="9"/>
      <c r="E107" s="9"/>
      <c r="F107" s="10"/>
      <c r="G107" s="10"/>
      <c r="H107" s="8"/>
      <c r="I107" s="10"/>
      <c r="J107" s="9"/>
      <c r="K107" s="9"/>
      <c r="L107" s="10"/>
      <c r="M107" s="11"/>
      <c r="N107" s="12"/>
      <c r="O107" s="13"/>
      <c r="P107" s="13"/>
      <c r="Q107" s="8"/>
      <c r="R107" s="9"/>
      <c r="S107" s="10"/>
      <c r="T107" s="14"/>
      <c r="U107" s="14"/>
      <c r="V107" s="9"/>
      <c r="W107" s="9"/>
      <c r="X107" s="13"/>
      <c r="Y107" s="15" t="str">
        <f aca="false">IF(OR(A107="",H107=""),"",H107-A107)</f>
        <v/>
      </c>
      <c r="Z107" s="15" t="str">
        <f aca="false">IF(OR(A107="",Q107=""),"",Q107-A107)</f>
        <v/>
      </c>
      <c r="AA107" s="16" t="str">
        <f aca="false">IF(OR(L107="",J107=""),"",L107*IF(K107="",$C$3,K107)*J107*IF(E107="Short",1,-1))</f>
        <v/>
      </c>
      <c r="AB107" s="16" t="str">
        <f aca="false">IF(OR(A107="",L107="",J107=""),"",IF(N(U107)&gt;0,U107,IF(E107="Long",L107*IF(K107="",$C$3,K107)*J107,IF(AND(N(F107)&gt;0,N(G107)&gt;0),MAX(0,ABS(F107-G107)-L107)*IF(K107="",$C$3,K107)*J107,IF(AND(D107="Put",N(F107)&gt;0),MAX(0,F107-L107)*IF(K107="",$C$3,K107)*J107,"")))))</f>
        <v/>
      </c>
      <c r="AC107" s="16" t="str">
        <f aca="false">IF(OR(A107="",L107="",J107="",R107="",R107="Open"),"",IF(E107="Short",L107-N(S107),N(S107)-L107)*IF(K107="",$C$3,K107)*J107-N(T107))</f>
        <v/>
      </c>
      <c r="AD107" s="17" t="str">
        <f aca="false">IF(OR(AC107="",AB107=""),"",IF(AB107&gt;0,AC107/AB107,""))</f>
        <v/>
      </c>
      <c r="AE107" s="18" t="str">
        <f aca="false">IF(OR(AC107="",Q107=""),"",DATE(YEAR(Q107),MONTH(Q107),1))</f>
        <v/>
      </c>
      <c r="AF107" s="15" t="str">
        <f aca="false">IF(AC107="","",1)</f>
        <v/>
      </c>
    </row>
    <row r="108" customFormat="false" ht="15" hidden="false" customHeight="false" outlineLevel="0" collapsed="false">
      <c r="A108" s="8"/>
      <c r="B108" s="9"/>
      <c r="C108" s="9"/>
      <c r="D108" s="9"/>
      <c r="E108" s="9"/>
      <c r="F108" s="10"/>
      <c r="G108" s="10"/>
      <c r="H108" s="8"/>
      <c r="I108" s="10"/>
      <c r="J108" s="9"/>
      <c r="K108" s="9"/>
      <c r="L108" s="10"/>
      <c r="M108" s="11"/>
      <c r="N108" s="12"/>
      <c r="O108" s="13"/>
      <c r="P108" s="13"/>
      <c r="Q108" s="8"/>
      <c r="R108" s="9"/>
      <c r="S108" s="10"/>
      <c r="T108" s="14"/>
      <c r="U108" s="14"/>
      <c r="V108" s="9"/>
      <c r="W108" s="9"/>
      <c r="X108" s="13"/>
      <c r="Y108" s="15" t="str">
        <f aca="false">IF(OR(A108="",H108=""),"",H108-A108)</f>
        <v/>
      </c>
      <c r="Z108" s="15" t="str">
        <f aca="false">IF(OR(A108="",Q108=""),"",Q108-A108)</f>
        <v/>
      </c>
      <c r="AA108" s="16" t="str">
        <f aca="false">IF(OR(L108="",J108=""),"",L108*IF(K108="",$C$3,K108)*J108*IF(E108="Short",1,-1))</f>
        <v/>
      </c>
      <c r="AB108" s="16" t="str">
        <f aca="false">IF(OR(A108="",L108="",J108=""),"",IF(N(U108)&gt;0,U108,IF(E108="Long",L108*IF(K108="",$C$3,K108)*J108,IF(AND(N(F108)&gt;0,N(G108)&gt;0),MAX(0,ABS(F108-G108)-L108)*IF(K108="",$C$3,K108)*J108,IF(AND(D108="Put",N(F108)&gt;0),MAX(0,F108-L108)*IF(K108="",$C$3,K108)*J108,"")))))</f>
        <v/>
      </c>
      <c r="AC108" s="16" t="str">
        <f aca="false">IF(OR(A108="",L108="",J108="",R108="",R108="Open"),"",IF(E108="Short",L108-N(S108),N(S108)-L108)*IF(K108="",$C$3,K108)*J108-N(T108))</f>
        <v/>
      </c>
      <c r="AD108" s="17" t="str">
        <f aca="false">IF(OR(AC108="",AB108=""),"",IF(AB108&gt;0,AC108/AB108,""))</f>
        <v/>
      </c>
      <c r="AE108" s="18" t="str">
        <f aca="false">IF(OR(AC108="",Q108=""),"",DATE(YEAR(Q108),MONTH(Q108),1))</f>
        <v/>
      </c>
      <c r="AF108" s="15" t="str">
        <f aca="false">IF(AC108="","",1)</f>
        <v/>
      </c>
    </row>
    <row r="109" customFormat="false" ht="15" hidden="false" customHeight="false" outlineLevel="0" collapsed="false">
      <c r="A109" s="8"/>
      <c r="B109" s="9"/>
      <c r="C109" s="9"/>
      <c r="D109" s="9"/>
      <c r="E109" s="9"/>
      <c r="F109" s="10"/>
      <c r="G109" s="10"/>
      <c r="H109" s="8"/>
      <c r="I109" s="10"/>
      <c r="J109" s="9"/>
      <c r="K109" s="9"/>
      <c r="L109" s="10"/>
      <c r="M109" s="11"/>
      <c r="N109" s="12"/>
      <c r="O109" s="13"/>
      <c r="P109" s="13"/>
      <c r="Q109" s="8"/>
      <c r="R109" s="9"/>
      <c r="S109" s="10"/>
      <c r="T109" s="14"/>
      <c r="U109" s="14"/>
      <c r="V109" s="9"/>
      <c r="W109" s="9"/>
      <c r="X109" s="13"/>
      <c r="Y109" s="15" t="str">
        <f aca="false">IF(OR(A109="",H109=""),"",H109-A109)</f>
        <v/>
      </c>
      <c r="Z109" s="15" t="str">
        <f aca="false">IF(OR(A109="",Q109=""),"",Q109-A109)</f>
        <v/>
      </c>
      <c r="AA109" s="16" t="str">
        <f aca="false">IF(OR(L109="",J109=""),"",L109*IF(K109="",$C$3,K109)*J109*IF(E109="Short",1,-1))</f>
        <v/>
      </c>
      <c r="AB109" s="16" t="str">
        <f aca="false">IF(OR(A109="",L109="",J109=""),"",IF(N(U109)&gt;0,U109,IF(E109="Long",L109*IF(K109="",$C$3,K109)*J109,IF(AND(N(F109)&gt;0,N(G109)&gt;0),MAX(0,ABS(F109-G109)-L109)*IF(K109="",$C$3,K109)*J109,IF(AND(D109="Put",N(F109)&gt;0),MAX(0,F109-L109)*IF(K109="",$C$3,K109)*J109,"")))))</f>
        <v/>
      </c>
      <c r="AC109" s="16" t="str">
        <f aca="false">IF(OR(A109="",L109="",J109="",R109="",R109="Open"),"",IF(E109="Short",L109-N(S109),N(S109)-L109)*IF(K109="",$C$3,K109)*J109-N(T109))</f>
        <v/>
      </c>
      <c r="AD109" s="17" t="str">
        <f aca="false">IF(OR(AC109="",AB109=""),"",IF(AB109&gt;0,AC109/AB109,""))</f>
        <v/>
      </c>
      <c r="AE109" s="18" t="str">
        <f aca="false">IF(OR(AC109="",Q109=""),"",DATE(YEAR(Q109),MONTH(Q109),1))</f>
        <v/>
      </c>
      <c r="AF109" s="15" t="str">
        <f aca="false">IF(AC109="","",1)</f>
        <v/>
      </c>
    </row>
    <row r="110" customFormat="false" ht="15" hidden="false" customHeight="false" outlineLevel="0" collapsed="false">
      <c r="A110" s="8"/>
      <c r="B110" s="9"/>
      <c r="C110" s="9"/>
      <c r="D110" s="9"/>
      <c r="E110" s="9"/>
      <c r="F110" s="10"/>
      <c r="G110" s="10"/>
      <c r="H110" s="8"/>
      <c r="I110" s="10"/>
      <c r="J110" s="9"/>
      <c r="K110" s="9"/>
      <c r="L110" s="10"/>
      <c r="M110" s="11"/>
      <c r="N110" s="12"/>
      <c r="O110" s="13"/>
      <c r="P110" s="13"/>
      <c r="Q110" s="8"/>
      <c r="R110" s="9"/>
      <c r="S110" s="10"/>
      <c r="T110" s="14"/>
      <c r="U110" s="14"/>
      <c r="V110" s="9"/>
      <c r="W110" s="9"/>
      <c r="X110" s="13"/>
      <c r="Y110" s="15" t="str">
        <f aca="false">IF(OR(A110="",H110=""),"",H110-A110)</f>
        <v/>
      </c>
      <c r="Z110" s="15" t="str">
        <f aca="false">IF(OR(A110="",Q110=""),"",Q110-A110)</f>
        <v/>
      </c>
      <c r="AA110" s="16" t="str">
        <f aca="false">IF(OR(L110="",J110=""),"",L110*IF(K110="",$C$3,K110)*J110*IF(E110="Short",1,-1))</f>
        <v/>
      </c>
      <c r="AB110" s="16" t="str">
        <f aca="false">IF(OR(A110="",L110="",J110=""),"",IF(N(U110)&gt;0,U110,IF(E110="Long",L110*IF(K110="",$C$3,K110)*J110,IF(AND(N(F110)&gt;0,N(G110)&gt;0),MAX(0,ABS(F110-G110)-L110)*IF(K110="",$C$3,K110)*J110,IF(AND(D110="Put",N(F110)&gt;0),MAX(0,F110-L110)*IF(K110="",$C$3,K110)*J110,"")))))</f>
        <v/>
      </c>
      <c r="AC110" s="16" t="str">
        <f aca="false">IF(OR(A110="",L110="",J110="",R110="",R110="Open"),"",IF(E110="Short",L110-N(S110),N(S110)-L110)*IF(K110="",$C$3,K110)*J110-N(T110))</f>
        <v/>
      </c>
      <c r="AD110" s="17" t="str">
        <f aca="false">IF(OR(AC110="",AB110=""),"",IF(AB110&gt;0,AC110/AB110,""))</f>
        <v/>
      </c>
      <c r="AE110" s="18" t="str">
        <f aca="false">IF(OR(AC110="",Q110=""),"",DATE(YEAR(Q110),MONTH(Q110),1))</f>
        <v/>
      </c>
      <c r="AF110" s="15" t="str">
        <f aca="false">IF(AC110="","",1)</f>
        <v/>
      </c>
    </row>
    <row r="111" customFormat="false" ht="15" hidden="false" customHeight="false" outlineLevel="0" collapsed="false">
      <c r="A111" s="8"/>
      <c r="B111" s="9"/>
      <c r="C111" s="9"/>
      <c r="D111" s="9"/>
      <c r="E111" s="9"/>
      <c r="F111" s="10"/>
      <c r="G111" s="10"/>
      <c r="H111" s="8"/>
      <c r="I111" s="10"/>
      <c r="J111" s="9"/>
      <c r="K111" s="9"/>
      <c r="L111" s="10"/>
      <c r="M111" s="11"/>
      <c r="N111" s="12"/>
      <c r="O111" s="13"/>
      <c r="P111" s="13"/>
      <c r="Q111" s="8"/>
      <c r="R111" s="9"/>
      <c r="S111" s="10"/>
      <c r="T111" s="14"/>
      <c r="U111" s="14"/>
      <c r="V111" s="9"/>
      <c r="W111" s="9"/>
      <c r="X111" s="13"/>
      <c r="Y111" s="15" t="str">
        <f aca="false">IF(OR(A111="",H111=""),"",H111-A111)</f>
        <v/>
      </c>
      <c r="Z111" s="15" t="str">
        <f aca="false">IF(OR(A111="",Q111=""),"",Q111-A111)</f>
        <v/>
      </c>
      <c r="AA111" s="16" t="str">
        <f aca="false">IF(OR(L111="",J111=""),"",L111*IF(K111="",$C$3,K111)*J111*IF(E111="Short",1,-1))</f>
        <v/>
      </c>
      <c r="AB111" s="16" t="str">
        <f aca="false">IF(OR(A111="",L111="",J111=""),"",IF(N(U111)&gt;0,U111,IF(E111="Long",L111*IF(K111="",$C$3,K111)*J111,IF(AND(N(F111)&gt;0,N(G111)&gt;0),MAX(0,ABS(F111-G111)-L111)*IF(K111="",$C$3,K111)*J111,IF(AND(D111="Put",N(F111)&gt;0),MAX(0,F111-L111)*IF(K111="",$C$3,K111)*J111,"")))))</f>
        <v/>
      </c>
      <c r="AC111" s="16" t="str">
        <f aca="false">IF(OR(A111="",L111="",J111="",R111="",R111="Open"),"",IF(E111="Short",L111-N(S111),N(S111)-L111)*IF(K111="",$C$3,K111)*J111-N(T111))</f>
        <v/>
      </c>
      <c r="AD111" s="17" t="str">
        <f aca="false">IF(OR(AC111="",AB111=""),"",IF(AB111&gt;0,AC111/AB111,""))</f>
        <v/>
      </c>
      <c r="AE111" s="18" t="str">
        <f aca="false">IF(OR(AC111="",Q111=""),"",DATE(YEAR(Q111),MONTH(Q111),1))</f>
        <v/>
      </c>
      <c r="AF111" s="15" t="str">
        <f aca="false">IF(AC111="","",1)</f>
        <v/>
      </c>
    </row>
    <row r="112" customFormat="false" ht="15" hidden="false" customHeight="false" outlineLevel="0" collapsed="false">
      <c r="A112" s="8"/>
      <c r="B112" s="9"/>
      <c r="C112" s="9"/>
      <c r="D112" s="9"/>
      <c r="E112" s="9"/>
      <c r="F112" s="10"/>
      <c r="G112" s="10"/>
      <c r="H112" s="8"/>
      <c r="I112" s="10"/>
      <c r="J112" s="9"/>
      <c r="K112" s="9"/>
      <c r="L112" s="10"/>
      <c r="M112" s="11"/>
      <c r="N112" s="12"/>
      <c r="O112" s="13"/>
      <c r="P112" s="13"/>
      <c r="Q112" s="8"/>
      <c r="R112" s="9"/>
      <c r="S112" s="10"/>
      <c r="T112" s="14"/>
      <c r="U112" s="14"/>
      <c r="V112" s="9"/>
      <c r="W112" s="9"/>
      <c r="X112" s="13"/>
      <c r="Y112" s="15" t="str">
        <f aca="false">IF(OR(A112="",H112=""),"",H112-A112)</f>
        <v/>
      </c>
      <c r="Z112" s="15" t="str">
        <f aca="false">IF(OR(A112="",Q112=""),"",Q112-A112)</f>
        <v/>
      </c>
      <c r="AA112" s="16" t="str">
        <f aca="false">IF(OR(L112="",J112=""),"",L112*IF(K112="",$C$3,K112)*J112*IF(E112="Short",1,-1))</f>
        <v/>
      </c>
      <c r="AB112" s="16" t="str">
        <f aca="false">IF(OR(A112="",L112="",J112=""),"",IF(N(U112)&gt;0,U112,IF(E112="Long",L112*IF(K112="",$C$3,K112)*J112,IF(AND(N(F112)&gt;0,N(G112)&gt;0),MAX(0,ABS(F112-G112)-L112)*IF(K112="",$C$3,K112)*J112,IF(AND(D112="Put",N(F112)&gt;0),MAX(0,F112-L112)*IF(K112="",$C$3,K112)*J112,"")))))</f>
        <v/>
      </c>
      <c r="AC112" s="16" t="str">
        <f aca="false">IF(OR(A112="",L112="",J112="",R112="",R112="Open"),"",IF(E112="Short",L112-N(S112),N(S112)-L112)*IF(K112="",$C$3,K112)*J112-N(T112))</f>
        <v/>
      </c>
      <c r="AD112" s="17" t="str">
        <f aca="false">IF(OR(AC112="",AB112=""),"",IF(AB112&gt;0,AC112/AB112,""))</f>
        <v/>
      </c>
      <c r="AE112" s="18" t="str">
        <f aca="false">IF(OR(AC112="",Q112=""),"",DATE(YEAR(Q112),MONTH(Q112),1))</f>
        <v/>
      </c>
      <c r="AF112" s="15" t="str">
        <f aca="false">IF(AC112="","",1)</f>
        <v/>
      </c>
    </row>
    <row r="113" customFormat="false" ht="15" hidden="false" customHeight="false" outlineLevel="0" collapsed="false">
      <c r="A113" s="8"/>
      <c r="B113" s="9"/>
      <c r="C113" s="9"/>
      <c r="D113" s="9"/>
      <c r="E113" s="9"/>
      <c r="F113" s="10"/>
      <c r="G113" s="10"/>
      <c r="H113" s="8"/>
      <c r="I113" s="10"/>
      <c r="J113" s="9"/>
      <c r="K113" s="9"/>
      <c r="L113" s="10"/>
      <c r="M113" s="11"/>
      <c r="N113" s="12"/>
      <c r="O113" s="13"/>
      <c r="P113" s="13"/>
      <c r="Q113" s="8"/>
      <c r="R113" s="9"/>
      <c r="S113" s="10"/>
      <c r="T113" s="14"/>
      <c r="U113" s="14"/>
      <c r="V113" s="9"/>
      <c r="W113" s="9"/>
      <c r="X113" s="13"/>
      <c r="Y113" s="15" t="str">
        <f aca="false">IF(OR(A113="",H113=""),"",H113-A113)</f>
        <v/>
      </c>
      <c r="Z113" s="15" t="str">
        <f aca="false">IF(OR(A113="",Q113=""),"",Q113-A113)</f>
        <v/>
      </c>
      <c r="AA113" s="16" t="str">
        <f aca="false">IF(OR(L113="",J113=""),"",L113*IF(K113="",$C$3,K113)*J113*IF(E113="Short",1,-1))</f>
        <v/>
      </c>
      <c r="AB113" s="16" t="str">
        <f aca="false">IF(OR(A113="",L113="",J113=""),"",IF(N(U113)&gt;0,U113,IF(E113="Long",L113*IF(K113="",$C$3,K113)*J113,IF(AND(N(F113)&gt;0,N(G113)&gt;0),MAX(0,ABS(F113-G113)-L113)*IF(K113="",$C$3,K113)*J113,IF(AND(D113="Put",N(F113)&gt;0),MAX(0,F113-L113)*IF(K113="",$C$3,K113)*J113,"")))))</f>
        <v/>
      </c>
      <c r="AC113" s="16" t="str">
        <f aca="false">IF(OR(A113="",L113="",J113="",R113="",R113="Open"),"",IF(E113="Short",L113-N(S113),N(S113)-L113)*IF(K113="",$C$3,K113)*J113-N(T113))</f>
        <v/>
      </c>
      <c r="AD113" s="17" t="str">
        <f aca="false">IF(OR(AC113="",AB113=""),"",IF(AB113&gt;0,AC113/AB113,""))</f>
        <v/>
      </c>
      <c r="AE113" s="18" t="str">
        <f aca="false">IF(OR(AC113="",Q113=""),"",DATE(YEAR(Q113),MONTH(Q113),1))</f>
        <v/>
      </c>
      <c r="AF113" s="15" t="str">
        <f aca="false">IF(AC113="","",1)</f>
        <v/>
      </c>
    </row>
    <row r="114" customFormat="false" ht="15" hidden="false" customHeight="false" outlineLevel="0" collapsed="false">
      <c r="A114" s="8"/>
      <c r="B114" s="9"/>
      <c r="C114" s="9"/>
      <c r="D114" s="9"/>
      <c r="E114" s="9"/>
      <c r="F114" s="10"/>
      <c r="G114" s="10"/>
      <c r="H114" s="8"/>
      <c r="I114" s="10"/>
      <c r="J114" s="9"/>
      <c r="K114" s="9"/>
      <c r="L114" s="10"/>
      <c r="M114" s="11"/>
      <c r="N114" s="12"/>
      <c r="O114" s="13"/>
      <c r="P114" s="13"/>
      <c r="Q114" s="8"/>
      <c r="R114" s="9"/>
      <c r="S114" s="10"/>
      <c r="T114" s="14"/>
      <c r="U114" s="14"/>
      <c r="V114" s="9"/>
      <c r="W114" s="9"/>
      <c r="X114" s="13"/>
      <c r="Y114" s="15" t="str">
        <f aca="false">IF(OR(A114="",H114=""),"",H114-A114)</f>
        <v/>
      </c>
      <c r="Z114" s="15" t="str">
        <f aca="false">IF(OR(A114="",Q114=""),"",Q114-A114)</f>
        <v/>
      </c>
      <c r="AA114" s="16" t="str">
        <f aca="false">IF(OR(L114="",J114=""),"",L114*IF(K114="",$C$3,K114)*J114*IF(E114="Short",1,-1))</f>
        <v/>
      </c>
      <c r="AB114" s="16" t="str">
        <f aca="false">IF(OR(A114="",L114="",J114=""),"",IF(N(U114)&gt;0,U114,IF(E114="Long",L114*IF(K114="",$C$3,K114)*J114,IF(AND(N(F114)&gt;0,N(G114)&gt;0),MAX(0,ABS(F114-G114)-L114)*IF(K114="",$C$3,K114)*J114,IF(AND(D114="Put",N(F114)&gt;0),MAX(0,F114-L114)*IF(K114="",$C$3,K114)*J114,"")))))</f>
        <v/>
      </c>
      <c r="AC114" s="16" t="str">
        <f aca="false">IF(OR(A114="",L114="",J114="",R114="",R114="Open"),"",IF(E114="Short",L114-N(S114),N(S114)-L114)*IF(K114="",$C$3,K114)*J114-N(T114))</f>
        <v/>
      </c>
      <c r="AD114" s="17" t="str">
        <f aca="false">IF(OR(AC114="",AB114=""),"",IF(AB114&gt;0,AC114/AB114,""))</f>
        <v/>
      </c>
      <c r="AE114" s="18" t="str">
        <f aca="false">IF(OR(AC114="",Q114=""),"",DATE(YEAR(Q114),MONTH(Q114),1))</f>
        <v/>
      </c>
      <c r="AF114" s="15" t="str">
        <f aca="false">IF(AC114="","",1)</f>
        <v/>
      </c>
    </row>
    <row r="115" customFormat="false" ht="15" hidden="false" customHeight="false" outlineLevel="0" collapsed="false">
      <c r="A115" s="8"/>
      <c r="B115" s="9"/>
      <c r="C115" s="9"/>
      <c r="D115" s="9"/>
      <c r="E115" s="9"/>
      <c r="F115" s="10"/>
      <c r="G115" s="10"/>
      <c r="H115" s="8"/>
      <c r="I115" s="10"/>
      <c r="J115" s="9"/>
      <c r="K115" s="9"/>
      <c r="L115" s="10"/>
      <c r="M115" s="11"/>
      <c r="N115" s="12"/>
      <c r="O115" s="13"/>
      <c r="P115" s="13"/>
      <c r="Q115" s="8"/>
      <c r="R115" s="9"/>
      <c r="S115" s="10"/>
      <c r="T115" s="14"/>
      <c r="U115" s="14"/>
      <c r="V115" s="9"/>
      <c r="W115" s="9"/>
      <c r="X115" s="13"/>
      <c r="Y115" s="15" t="str">
        <f aca="false">IF(OR(A115="",H115=""),"",H115-A115)</f>
        <v/>
      </c>
      <c r="Z115" s="15" t="str">
        <f aca="false">IF(OR(A115="",Q115=""),"",Q115-A115)</f>
        <v/>
      </c>
      <c r="AA115" s="16" t="str">
        <f aca="false">IF(OR(L115="",J115=""),"",L115*IF(K115="",$C$3,K115)*J115*IF(E115="Short",1,-1))</f>
        <v/>
      </c>
      <c r="AB115" s="16" t="str">
        <f aca="false">IF(OR(A115="",L115="",J115=""),"",IF(N(U115)&gt;0,U115,IF(E115="Long",L115*IF(K115="",$C$3,K115)*J115,IF(AND(N(F115)&gt;0,N(G115)&gt;0),MAX(0,ABS(F115-G115)-L115)*IF(K115="",$C$3,K115)*J115,IF(AND(D115="Put",N(F115)&gt;0),MAX(0,F115-L115)*IF(K115="",$C$3,K115)*J115,"")))))</f>
        <v/>
      </c>
      <c r="AC115" s="16" t="str">
        <f aca="false">IF(OR(A115="",L115="",J115="",R115="",R115="Open"),"",IF(E115="Short",L115-N(S115),N(S115)-L115)*IF(K115="",$C$3,K115)*J115-N(T115))</f>
        <v/>
      </c>
      <c r="AD115" s="17" t="str">
        <f aca="false">IF(OR(AC115="",AB115=""),"",IF(AB115&gt;0,AC115/AB115,""))</f>
        <v/>
      </c>
      <c r="AE115" s="18" t="str">
        <f aca="false">IF(OR(AC115="",Q115=""),"",DATE(YEAR(Q115),MONTH(Q115),1))</f>
        <v/>
      </c>
      <c r="AF115" s="15" t="str">
        <f aca="false">IF(AC115="","",1)</f>
        <v/>
      </c>
    </row>
    <row r="116" customFormat="false" ht="15" hidden="false" customHeight="false" outlineLevel="0" collapsed="false">
      <c r="A116" s="8"/>
      <c r="B116" s="9"/>
      <c r="C116" s="9"/>
      <c r="D116" s="9"/>
      <c r="E116" s="9"/>
      <c r="F116" s="10"/>
      <c r="G116" s="10"/>
      <c r="H116" s="8"/>
      <c r="I116" s="10"/>
      <c r="J116" s="9"/>
      <c r="K116" s="9"/>
      <c r="L116" s="10"/>
      <c r="M116" s="11"/>
      <c r="N116" s="12"/>
      <c r="O116" s="13"/>
      <c r="P116" s="13"/>
      <c r="Q116" s="8"/>
      <c r="R116" s="9"/>
      <c r="S116" s="10"/>
      <c r="T116" s="14"/>
      <c r="U116" s="14"/>
      <c r="V116" s="9"/>
      <c r="W116" s="9"/>
      <c r="X116" s="13"/>
      <c r="Y116" s="15" t="str">
        <f aca="false">IF(OR(A116="",H116=""),"",H116-A116)</f>
        <v/>
      </c>
      <c r="Z116" s="15" t="str">
        <f aca="false">IF(OR(A116="",Q116=""),"",Q116-A116)</f>
        <v/>
      </c>
      <c r="AA116" s="16" t="str">
        <f aca="false">IF(OR(L116="",J116=""),"",L116*IF(K116="",$C$3,K116)*J116*IF(E116="Short",1,-1))</f>
        <v/>
      </c>
      <c r="AB116" s="16" t="str">
        <f aca="false">IF(OR(A116="",L116="",J116=""),"",IF(N(U116)&gt;0,U116,IF(E116="Long",L116*IF(K116="",$C$3,K116)*J116,IF(AND(N(F116)&gt;0,N(G116)&gt;0),MAX(0,ABS(F116-G116)-L116)*IF(K116="",$C$3,K116)*J116,IF(AND(D116="Put",N(F116)&gt;0),MAX(0,F116-L116)*IF(K116="",$C$3,K116)*J116,"")))))</f>
        <v/>
      </c>
      <c r="AC116" s="16" t="str">
        <f aca="false">IF(OR(A116="",L116="",J116="",R116="",R116="Open"),"",IF(E116="Short",L116-N(S116),N(S116)-L116)*IF(K116="",$C$3,K116)*J116-N(T116))</f>
        <v/>
      </c>
      <c r="AD116" s="17" t="str">
        <f aca="false">IF(OR(AC116="",AB116=""),"",IF(AB116&gt;0,AC116/AB116,""))</f>
        <v/>
      </c>
      <c r="AE116" s="18" t="str">
        <f aca="false">IF(OR(AC116="",Q116=""),"",DATE(YEAR(Q116),MONTH(Q116),1))</f>
        <v/>
      </c>
      <c r="AF116" s="15" t="str">
        <f aca="false">IF(AC116="","",1)</f>
        <v/>
      </c>
    </row>
    <row r="117" customFormat="false" ht="15" hidden="false" customHeight="false" outlineLevel="0" collapsed="false">
      <c r="A117" s="8"/>
      <c r="B117" s="9"/>
      <c r="C117" s="9"/>
      <c r="D117" s="9"/>
      <c r="E117" s="9"/>
      <c r="F117" s="10"/>
      <c r="G117" s="10"/>
      <c r="H117" s="8"/>
      <c r="I117" s="10"/>
      <c r="J117" s="9"/>
      <c r="K117" s="9"/>
      <c r="L117" s="10"/>
      <c r="M117" s="11"/>
      <c r="N117" s="12"/>
      <c r="O117" s="13"/>
      <c r="P117" s="13"/>
      <c r="Q117" s="8"/>
      <c r="R117" s="9"/>
      <c r="S117" s="10"/>
      <c r="T117" s="14"/>
      <c r="U117" s="14"/>
      <c r="V117" s="9"/>
      <c r="W117" s="9"/>
      <c r="X117" s="13"/>
      <c r="Y117" s="15" t="str">
        <f aca="false">IF(OR(A117="",H117=""),"",H117-A117)</f>
        <v/>
      </c>
      <c r="Z117" s="15" t="str">
        <f aca="false">IF(OR(A117="",Q117=""),"",Q117-A117)</f>
        <v/>
      </c>
      <c r="AA117" s="16" t="str">
        <f aca="false">IF(OR(L117="",J117=""),"",L117*IF(K117="",$C$3,K117)*J117*IF(E117="Short",1,-1))</f>
        <v/>
      </c>
      <c r="AB117" s="16" t="str">
        <f aca="false">IF(OR(A117="",L117="",J117=""),"",IF(N(U117)&gt;0,U117,IF(E117="Long",L117*IF(K117="",$C$3,K117)*J117,IF(AND(N(F117)&gt;0,N(G117)&gt;0),MAX(0,ABS(F117-G117)-L117)*IF(K117="",$C$3,K117)*J117,IF(AND(D117="Put",N(F117)&gt;0),MAX(0,F117-L117)*IF(K117="",$C$3,K117)*J117,"")))))</f>
        <v/>
      </c>
      <c r="AC117" s="16" t="str">
        <f aca="false">IF(OR(A117="",L117="",J117="",R117="",R117="Open"),"",IF(E117="Short",L117-N(S117),N(S117)-L117)*IF(K117="",$C$3,K117)*J117-N(T117))</f>
        <v/>
      </c>
      <c r="AD117" s="17" t="str">
        <f aca="false">IF(OR(AC117="",AB117=""),"",IF(AB117&gt;0,AC117/AB117,""))</f>
        <v/>
      </c>
      <c r="AE117" s="18" t="str">
        <f aca="false">IF(OR(AC117="",Q117=""),"",DATE(YEAR(Q117),MONTH(Q117),1))</f>
        <v/>
      </c>
      <c r="AF117" s="15" t="str">
        <f aca="false">IF(AC117="","",1)</f>
        <v/>
      </c>
    </row>
    <row r="118" customFormat="false" ht="15" hidden="false" customHeight="false" outlineLevel="0" collapsed="false">
      <c r="A118" s="8"/>
      <c r="B118" s="9"/>
      <c r="C118" s="9"/>
      <c r="D118" s="9"/>
      <c r="E118" s="9"/>
      <c r="F118" s="10"/>
      <c r="G118" s="10"/>
      <c r="H118" s="8"/>
      <c r="I118" s="10"/>
      <c r="J118" s="9"/>
      <c r="K118" s="9"/>
      <c r="L118" s="10"/>
      <c r="M118" s="11"/>
      <c r="N118" s="12"/>
      <c r="O118" s="13"/>
      <c r="P118" s="13"/>
      <c r="Q118" s="8"/>
      <c r="R118" s="9"/>
      <c r="S118" s="10"/>
      <c r="T118" s="14"/>
      <c r="U118" s="14"/>
      <c r="V118" s="9"/>
      <c r="W118" s="9"/>
      <c r="X118" s="13"/>
      <c r="Y118" s="15" t="str">
        <f aca="false">IF(OR(A118="",H118=""),"",H118-A118)</f>
        <v/>
      </c>
      <c r="Z118" s="15" t="str">
        <f aca="false">IF(OR(A118="",Q118=""),"",Q118-A118)</f>
        <v/>
      </c>
      <c r="AA118" s="16" t="str">
        <f aca="false">IF(OR(L118="",J118=""),"",L118*IF(K118="",$C$3,K118)*J118*IF(E118="Short",1,-1))</f>
        <v/>
      </c>
      <c r="AB118" s="16" t="str">
        <f aca="false">IF(OR(A118="",L118="",J118=""),"",IF(N(U118)&gt;0,U118,IF(E118="Long",L118*IF(K118="",$C$3,K118)*J118,IF(AND(N(F118)&gt;0,N(G118)&gt;0),MAX(0,ABS(F118-G118)-L118)*IF(K118="",$C$3,K118)*J118,IF(AND(D118="Put",N(F118)&gt;0),MAX(0,F118-L118)*IF(K118="",$C$3,K118)*J118,"")))))</f>
        <v/>
      </c>
      <c r="AC118" s="16" t="str">
        <f aca="false">IF(OR(A118="",L118="",J118="",R118="",R118="Open"),"",IF(E118="Short",L118-N(S118),N(S118)-L118)*IF(K118="",$C$3,K118)*J118-N(T118))</f>
        <v/>
      </c>
      <c r="AD118" s="17" t="str">
        <f aca="false">IF(OR(AC118="",AB118=""),"",IF(AB118&gt;0,AC118/AB118,""))</f>
        <v/>
      </c>
      <c r="AE118" s="18" t="str">
        <f aca="false">IF(OR(AC118="",Q118=""),"",DATE(YEAR(Q118),MONTH(Q118),1))</f>
        <v/>
      </c>
      <c r="AF118" s="15" t="str">
        <f aca="false">IF(AC118="","",1)</f>
        <v/>
      </c>
    </row>
    <row r="119" customFormat="false" ht="15" hidden="false" customHeight="false" outlineLevel="0" collapsed="false">
      <c r="A119" s="8"/>
      <c r="B119" s="9"/>
      <c r="C119" s="9"/>
      <c r="D119" s="9"/>
      <c r="E119" s="9"/>
      <c r="F119" s="10"/>
      <c r="G119" s="10"/>
      <c r="H119" s="8"/>
      <c r="I119" s="10"/>
      <c r="J119" s="9"/>
      <c r="K119" s="9"/>
      <c r="L119" s="10"/>
      <c r="M119" s="11"/>
      <c r="N119" s="12"/>
      <c r="O119" s="13"/>
      <c r="P119" s="13"/>
      <c r="Q119" s="8"/>
      <c r="R119" s="9"/>
      <c r="S119" s="10"/>
      <c r="T119" s="14"/>
      <c r="U119" s="14"/>
      <c r="V119" s="9"/>
      <c r="W119" s="9"/>
      <c r="X119" s="13"/>
      <c r="Y119" s="15" t="str">
        <f aca="false">IF(OR(A119="",H119=""),"",H119-A119)</f>
        <v/>
      </c>
      <c r="Z119" s="15" t="str">
        <f aca="false">IF(OR(A119="",Q119=""),"",Q119-A119)</f>
        <v/>
      </c>
      <c r="AA119" s="16" t="str">
        <f aca="false">IF(OR(L119="",J119=""),"",L119*IF(K119="",$C$3,K119)*J119*IF(E119="Short",1,-1))</f>
        <v/>
      </c>
      <c r="AB119" s="16" t="str">
        <f aca="false">IF(OR(A119="",L119="",J119=""),"",IF(N(U119)&gt;0,U119,IF(E119="Long",L119*IF(K119="",$C$3,K119)*J119,IF(AND(N(F119)&gt;0,N(G119)&gt;0),MAX(0,ABS(F119-G119)-L119)*IF(K119="",$C$3,K119)*J119,IF(AND(D119="Put",N(F119)&gt;0),MAX(0,F119-L119)*IF(K119="",$C$3,K119)*J119,"")))))</f>
        <v/>
      </c>
      <c r="AC119" s="16" t="str">
        <f aca="false">IF(OR(A119="",L119="",J119="",R119="",R119="Open"),"",IF(E119="Short",L119-N(S119),N(S119)-L119)*IF(K119="",$C$3,K119)*J119-N(T119))</f>
        <v/>
      </c>
      <c r="AD119" s="17" t="str">
        <f aca="false">IF(OR(AC119="",AB119=""),"",IF(AB119&gt;0,AC119/AB119,""))</f>
        <v/>
      </c>
      <c r="AE119" s="18" t="str">
        <f aca="false">IF(OR(AC119="",Q119=""),"",DATE(YEAR(Q119),MONTH(Q119),1))</f>
        <v/>
      </c>
      <c r="AF119" s="15" t="str">
        <f aca="false">IF(AC119="","",1)</f>
        <v/>
      </c>
    </row>
    <row r="120" customFormat="false" ht="15" hidden="false" customHeight="false" outlineLevel="0" collapsed="false">
      <c r="A120" s="8"/>
      <c r="B120" s="9"/>
      <c r="C120" s="9"/>
      <c r="D120" s="9"/>
      <c r="E120" s="9"/>
      <c r="F120" s="10"/>
      <c r="G120" s="10"/>
      <c r="H120" s="8"/>
      <c r="I120" s="10"/>
      <c r="J120" s="9"/>
      <c r="K120" s="9"/>
      <c r="L120" s="10"/>
      <c r="M120" s="11"/>
      <c r="N120" s="12"/>
      <c r="O120" s="13"/>
      <c r="P120" s="13"/>
      <c r="Q120" s="8"/>
      <c r="R120" s="9"/>
      <c r="S120" s="10"/>
      <c r="T120" s="14"/>
      <c r="U120" s="14"/>
      <c r="V120" s="9"/>
      <c r="W120" s="9"/>
      <c r="X120" s="13"/>
      <c r="Y120" s="15" t="str">
        <f aca="false">IF(OR(A120="",H120=""),"",H120-A120)</f>
        <v/>
      </c>
      <c r="Z120" s="15" t="str">
        <f aca="false">IF(OR(A120="",Q120=""),"",Q120-A120)</f>
        <v/>
      </c>
      <c r="AA120" s="16" t="str">
        <f aca="false">IF(OR(L120="",J120=""),"",L120*IF(K120="",$C$3,K120)*J120*IF(E120="Short",1,-1))</f>
        <v/>
      </c>
      <c r="AB120" s="16" t="str">
        <f aca="false">IF(OR(A120="",L120="",J120=""),"",IF(N(U120)&gt;0,U120,IF(E120="Long",L120*IF(K120="",$C$3,K120)*J120,IF(AND(N(F120)&gt;0,N(G120)&gt;0),MAX(0,ABS(F120-G120)-L120)*IF(K120="",$C$3,K120)*J120,IF(AND(D120="Put",N(F120)&gt;0),MAX(0,F120-L120)*IF(K120="",$C$3,K120)*J120,"")))))</f>
        <v/>
      </c>
      <c r="AC120" s="16" t="str">
        <f aca="false">IF(OR(A120="",L120="",J120="",R120="",R120="Open"),"",IF(E120="Short",L120-N(S120),N(S120)-L120)*IF(K120="",$C$3,K120)*J120-N(T120))</f>
        <v/>
      </c>
      <c r="AD120" s="17" t="str">
        <f aca="false">IF(OR(AC120="",AB120=""),"",IF(AB120&gt;0,AC120/AB120,""))</f>
        <v/>
      </c>
      <c r="AE120" s="18" t="str">
        <f aca="false">IF(OR(AC120="",Q120=""),"",DATE(YEAR(Q120),MONTH(Q120),1))</f>
        <v/>
      </c>
      <c r="AF120" s="15" t="str">
        <f aca="false">IF(AC120="","",1)</f>
        <v/>
      </c>
    </row>
    <row r="121" customFormat="false" ht="15" hidden="false" customHeight="false" outlineLevel="0" collapsed="false">
      <c r="A121" s="8"/>
      <c r="B121" s="9"/>
      <c r="C121" s="9"/>
      <c r="D121" s="9"/>
      <c r="E121" s="9"/>
      <c r="F121" s="10"/>
      <c r="G121" s="10"/>
      <c r="H121" s="8"/>
      <c r="I121" s="10"/>
      <c r="J121" s="9"/>
      <c r="K121" s="9"/>
      <c r="L121" s="10"/>
      <c r="M121" s="11"/>
      <c r="N121" s="12"/>
      <c r="O121" s="13"/>
      <c r="P121" s="13"/>
      <c r="Q121" s="8"/>
      <c r="R121" s="9"/>
      <c r="S121" s="10"/>
      <c r="T121" s="14"/>
      <c r="U121" s="14"/>
      <c r="V121" s="9"/>
      <c r="W121" s="9"/>
      <c r="X121" s="13"/>
      <c r="Y121" s="15" t="str">
        <f aca="false">IF(OR(A121="",H121=""),"",H121-A121)</f>
        <v/>
      </c>
      <c r="Z121" s="15" t="str">
        <f aca="false">IF(OR(A121="",Q121=""),"",Q121-A121)</f>
        <v/>
      </c>
      <c r="AA121" s="16" t="str">
        <f aca="false">IF(OR(L121="",J121=""),"",L121*IF(K121="",$C$3,K121)*J121*IF(E121="Short",1,-1))</f>
        <v/>
      </c>
      <c r="AB121" s="16" t="str">
        <f aca="false">IF(OR(A121="",L121="",J121=""),"",IF(N(U121)&gt;0,U121,IF(E121="Long",L121*IF(K121="",$C$3,K121)*J121,IF(AND(N(F121)&gt;0,N(G121)&gt;0),MAX(0,ABS(F121-G121)-L121)*IF(K121="",$C$3,K121)*J121,IF(AND(D121="Put",N(F121)&gt;0),MAX(0,F121-L121)*IF(K121="",$C$3,K121)*J121,"")))))</f>
        <v/>
      </c>
      <c r="AC121" s="16" t="str">
        <f aca="false">IF(OR(A121="",L121="",J121="",R121="",R121="Open"),"",IF(E121="Short",L121-N(S121),N(S121)-L121)*IF(K121="",$C$3,K121)*J121-N(T121))</f>
        <v/>
      </c>
      <c r="AD121" s="17" t="str">
        <f aca="false">IF(OR(AC121="",AB121=""),"",IF(AB121&gt;0,AC121/AB121,""))</f>
        <v/>
      </c>
      <c r="AE121" s="18" t="str">
        <f aca="false">IF(OR(AC121="",Q121=""),"",DATE(YEAR(Q121),MONTH(Q121),1))</f>
        <v/>
      </c>
      <c r="AF121" s="15" t="str">
        <f aca="false">IF(AC121="","",1)</f>
        <v/>
      </c>
    </row>
    <row r="122" customFormat="false" ht="15" hidden="false" customHeight="false" outlineLevel="0" collapsed="false">
      <c r="A122" s="8"/>
      <c r="B122" s="9"/>
      <c r="C122" s="9"/>
      <c r="D122" s="9"/>
      <c r="E122" s="9"/>
      <c r="F122" s="10"/>
      <c r="G122" s="10"/>
      <c r="H122" s="8"/>
      <c r="I122" s="10"/>
      <c r="J122" s="9"/>
      <c r="K122" s="9"/>
      <c r="L122" s="10"/>
      <c r="M122" s="11"/>
      <c r="N122" s="12"/>
      <c r="O122" s="13"/>
      <c r="P122" s="13"/>
      <c r="Q122" s="8"/>
      <c r="R122" s="9"/>
      <c r="S122" s="10"/>
      <c r="T122" s="14"/>
      <c r="U122" s="14"/>
      <c r="V122" s="9"/>
      <c r="W122" s="9"/>
      <c r="X122" s="13"/>
      <c r="Y122" s="15" t="str">
        <f aca="false">IF(OR(A122="",H122=""),"",H122-A122)</f>
        <v/>
      </c>
      <c r="Z122" s="15" t="str">
        <f aca="false">IF(OR(A122="",Q122=""),"",Q122-A122)</f>
        <v/>
      </c>
      <c r="AA122" s="16" t="str">
        <f aca="false">IF(OR(L122="",J122=""),"",L122*IF(K122="",$C$3,K122)*J122*IF(E122="Short",1,-1))</f>
        <v/>
      </c>
      <c r="AB122" s="16" t="str">
        <f aca="false">IF(OR(A122="",L122="",J122=""),"",IF(N(U122)&gt;0,U122,IF(E122="Long",L122*IF(K122="",$C$3,K122)*J122,IF(AND(N(F122)&gt;0,N(G122)&gt;0),MAX(0,ABS(F122-G122)-L122)*IF(K122="",$C$3,K122)*J122,IF(AND(D122="Put",N(F122)&gt;0),MAX(0,F122-L122)*IF(K122="",$C$3,K122)*J122,"")))))</f>
        <v/>
      </c>
      <c r="AC122" s="16" t="str">
        <f aca="false">IF(OR(A122="",L122="",J122="",R122="",R122="Open"),"",IF(E122="Short",L122-N(S122),N(S122)-L122)*IF(K122="",$C$3,K122)*J122-N(T122))</f>
        <v/>
      </c>
      <c r="AD122" s="17" t="str">
        <f aca="false">IF(OR(AC122="",AB122=""),"",IF(AB122&gt;0,AC122/AB122,""))</f>
        <v/>
      </c>
      <c r="AE122" s="18" t="str">
        <f aca="false">IF(OR(AC122="",Q122=""),"",DATE(YEAR(Q122),MONTH(Q122),1))</f>
        <v/>
      </c>
      <c r="AF122" s="15" t="str">
        <f aca="false">IF(AC122="","",1)</f>
        <v/>
      </c>
    </row>
    <row r="123" customFormat="false" ht="15" hidden="false" customHeight="false" outlineLevel="0" collapsed="false">
      <c r="A123" s="8"/>
      <c r="B123" s="9"/>
      <c r="C123" s="9"/>
      <c r="D123" s="9"/>
      <c r="E123" s="9"/>
      <c r="F123" s="10"/>
      <c r="G123" s="10"/>
      <c r="H123" s="8"/>
      <c r="I123" s="10"/>
      <c r="J123" s="9"/>
      <c r="K123" s="9"/>
      <c r="L123" s="10"/>
      <c r="M123" s="11"/>
      <c r="N123" s="12"/>
      <c r="O123" s="13"/>
      <c r="P123" s="13"/>
      <c r="Q123" s="8"/>
      <c r="R123" s="9"/>
      <c r="S123" s="10"/>
      <c r="T123" s="14"/>
      <c r="U123" s="14"/>
      <c r="V123" s="9"/>
      <c r="W123" s="9"/>
      <c r="X123" s="13"/>
      <c r="Y123" s="15" t="str">
        <f aca="false">IF(OR(A123="",H123=""),"",H123-A123)</f>
        <v/>
      </c>
      <c r="Z123" s="15" t="str">
        <f aca="false">IF(OR(A123="",Q123=""),"",Q123-A123)</f>
        <v/>
      </c>
      <c r="AA123" s="16" t="str">
        <f aca="false">IF(OR(L123="",J123=""),"",L123*IF(K123="",$C$3,K123)*J123*IF(E123="Short",1,-1))</f>
        <v/>
      </c>
      <c r="AB123" s="16" t="str">
        <f aca="false">IF(OR(A123="",L123="",J123=""),"",IF(N(U123)&gt;0,U123,IF(E123="Long",L123*IF(K123="",$C$3,K123)*J123,IF(AND(N(F123)&gt;0,N(G123)&gt;0),MAX(0,ABS(F123-G123)-L123)*IF(K123="",$C$3,K123)*J123,IF(AND(D123="Put",N(F123)&gt;0),MAX(0,F123-L123)*IF(K123="",$C$3,K123)*J123,"")))))</f>
        <v/>
      </c>
      <c r="AC123" s="16" t="str">
        <f aca="false">IF(OR(A123="",L123="",J123="",R123="",R123="Open"),"",IF(E123="Short",L123-N(S123),N(S123)-L123)*IF(K123="",$C$3,K123)*J123-N(T123))</f>
        <v/>
      </c>
      <c r="AD123" s="17" t="str">
        <f aca="false">IF(OR(AC123="",AB123=""),"",IF(AB123&gt;0,AC123/AB123,""))</f>
        <v/>
      </c>
      <c r="AE123" s="18" t="str">
        <f aca="false">IF(OR(AC123="",Q123=""),"",DATE(YEAR(Q123),MONTH(Q123),1))</f>
        <v/>
      </c>
      <c r="AF123" s="15" t="str">
        <f aca="false">IF(AC123="","",1)</f>
        <v/>
      </c>
    </row>
    <row r="124" customFormat="false" ht="15" hidden="false" customHeight="false" outlineLevel="0" collapsed="false">
      <c r="A124" s="8"/>
      <c r="B124" s="9"/>
      <c r="C124" s="9"/>
      <c r="D124" s="9"/>
      <c r="E124" s="9"/>
      <c r="F124" s="10"/>
      <c r="G124" s="10"/>
      <c r="H124" s="8"/>
      <c r="I124" s="10"/>
      <c r="J124" s="9"/>
      <c r="K124" s="9"/>
      <c r="L124" s="10"/>
      <c r="M124" s="11"/>
      <c r="N124" s="12"/>
      <c r="O124" s="13"/>
      <c r="P124" s="13"/>
      <c r="Q124" s="8"/>
      <c r="R124" s="9"/>
      <c r="S124" s="10"/>
      <c r="T124" s="14"/>
      <c r="U124" s="14"/>
      <c r="V124" s="9"/>
      <c r="W124" s="9"/>
      <c r="X124" s="13"/>
      <c r="Y124" s="15" t="str">
        <f aca="false">IF(OR(A124="",H124=""),"",H124-A124)</f>
        <v/>
      </c>
      <c r="Z124" s="15" t="str">
        <f aca="false">IF(OR(A124="",Q124=""),"",Q124-A124)</f>
        <v/>
      </c>
      <c r="AA124" s="16" t="str">
        <f aca="false">IF(OR(L124="",J124=""),"",L124*IF(K124="",$C$3,K124)*J124*IF(E124="Short",1,-1))</f>
        <v/>
      </c>
      <c r="AB124" s="16" t="str">
        <f aca="false">IF(OR(A124="",L124="",J124=""),"",IF(N(U124)&gt;0,U124,IF(E124="Long",L124*IF(K124="",$C$3,K124)*J124,IF(AND(N(F124)&gt;0,N(G124)&gt;0),MAX(0,ABS(F124-G124)-L124)*IF(K124="",$C$3,K124)*J124,IF(AND(D124="Put",N(F124)&gt;0),MAX(0,F124-L124)*IF(K124="",$C$3,K124)*J124,"")))))</f>
        <v/>
      </c>
      <c r="AC124" s="16" t="str">
        <f aca="false">IF(OR(A124="",L124="",J124="",R124="",R124="Open"),"",IF(E124="Short",L124-N(S124),N(S124)-L124)*IF(K124="",$C$3,K124)*J124-N(T124))</f>
        <v/>
      </c>
      <c r="AD124" s="17" t="str">
        <f aca="false">IF(OR(AC124="",AB124=""),"",IF(AB124&gt;0,AC124/AB124,""))</f>
        <v/>
      </c>
      <c r="AE124" s="18" t="str">
        <f aca="false">IF(OR(AC124="",Q124=""),"",DATE(YEAR(Q124),MONTH(Q124),1))</f>
        <v/>
      </c>
      <c r="AF124" s="15" t="str">
        <f aca="false">IF(AC124="","",1)</f>
        <v/>
      </c>
    </row>
    <row r="125" customFormat="false" ht="15" hidden="false" customHeight="false" outlineLevel="0" collapsed="false">
      <c r="A125" s="8"/>
      <c r="B125" s="9"/>
      <c r="C125" s="9"/>
      <c r="D125" s="9"/>
      <c r="E125" s="9"/>
      <c r="F125" s="10"/>
      <c r="G125" s="10"/>
      <c r="H125" s="8"/>
      <c r="I125" s="10"/>
      <c r="J125" s="9"/>
      <c r="K125" s="9"/>
      <c r="L125" s="10"/>
      <c r="M125" s="11"/>
      <c r="N125" s="12"/>
      <c r="O125" s="13"/>
      <c r="P125" s="13"/>
      <c r="Q125" s="8"/>
      <c r="R125" s="9"/>
      <c r="S125" s="10"/>
      <c r="T125" s="14"/>
      <c r="U125" s="14"/>
      <c r="V125" s="9"/>
      <c r="W125" s="9"/>
      <c r="X125" s="13"/>
      <c r="Y125" s="15" t="str">
        <f aca="false">IF(OR(A125="",H125=""),"",H125-A125)</f>
        <v/>
      </c>
      <c r="Z125" s="15" t="str">
        <f aca="false">IF(OR(A125="",Q125=""),"",Q125-A125)</f>
        <v/>
      </c>
      <c r="AA125" s="16" t="str">
        <f aca="false">IF(OR(L125="",J125=""),"",L125*IF(K125="",$C$3,K125)*J125*IF(E125="Short",1,-1))</f>
        <v/>
      </c>
      <c r="AB125" s="16" t="str">
        <f aca="false">IF(OR(A125="",L125="",J125=""),"",IF(N(U125)&gt;0,U125,IF(E125="Long",L125*IF(K125="",$C$3,K125)*J125,IF(AND(N(F125)&gt;0,N(G125)&gt;0),MAX(0,ABS(F125-G125)-L125)*IF(K125="",$C$3,K125)*J125,IF(AND(D125="Put",N(F125)&gt;0),MAX(0,F125-L125)*IF(K125="",$C$3,K125)*J125,"")))))</f>
        <v/>
      </c>
      <c r="AC125" s="16" t="str">
        <f aca="false">IF(OR(A125="",L125="",J125="",R125="",R125="Open"),"",IF(E125="Short",L125-N(S125),N(S125)-L125)*IF(K125="",$C$3,K125)*J125-N(T125))</f>
        <v/>
      </c>
      <c r="AD125" s="17" t="str">
        <f aca="false">IF(OR(AC125="",AB125=""),"",IF(AB125&gt;0,AC125/AB125,""))</f>
        <v/>
      </c>
      <c r="AE125" s="18" t="str">
        <f aca="false">IF(OR(AC125="",Q125=""),"",DATE(YEAR(Q125),MONTH(Q125),1))</f>
        <v/>
      </c>
      <c r="AF125" s="15" t="str">
        <f aca="false">IF(AC125="","",1)</f>
        <v/>
      </c>
    </row>
    <row r="126" customFormat="false" ht="15" hidden="false" customHeight="false" outlineLevel="0" collapsed="false">
      <c r="A126" s="8"/>
      <c r="B126" s="9"/>
      <c r="C126" s="9"/>
      <c r="D126" s="9"/>
      <c r="E126" s="9"/>
      <c r="F126" s="10"/>
      <c r="G126" s="10"/>
      <c r="H126" s="8"/>
      <c r="I126" s="10"/>
      <c r="J126" s="9"/>
      <c r="K126" s="9"/>
      <c r="L126" s="10"/>
      <c r="M126" s="11"/>
      <c r="N126" s="12"/>
      <c r="O126" s="13"/>
      <c r="P126" s="13"/>
      <c r="Q126" s="8"/>
      <c r="R126" s="9"/>
      <c r="S126" s="10"/>
      <c r="T126" s="14"/>
      <c r="U126" s="14"/>
      <c r="V126" s="9"/>
      <c r="W126" s="9"/>
      <c r="X126" s="13"/>
      <c r="Y126" s="15" t="str">
        <f aca="false">IF(OR(A126="",H126=""),"",H126-A126)</f>
        <v/>
      </c>
      <c r="Z126" s="15" t="str">
        <f aca="false">IF(OR(A126="",Q126=""),"",Q126-A126)</f>
        <v/>
      </c>
      <c r="AA126" s="16" t="str">
        <f aca="false">IF(OR(L126="",J126=""),"",L126*IF(K126="",$C$3,K126)*J126*IF(E126="Short",1,-1))</f>
        <v/>
      </c>
      <c r="AB126" s="16" t="str">
        <f aca="false">IF(OR(A126="",L126="",J126=""),"",IF(N(U126)&gt;0,U126,IF(E126="Long",L126*IF(K126="",$C$3,K126)*J126,IF(AND(N(F126)&gt;0,N(G126)&gt;0),MAX(0,ABS(F126-G126)-L126)*IF(K126="",$C$3,K126)*J126,IF(AND(D126="Put",N(F126)&gt;0),MAX(0,F126-L126)*IF(K126="",$C$3,K126)*J126,"")))))</f>
        <v/>
      </c>
      <c r="AC126" s="16" t="str">
        <f aca="false">IF(OR(A126="",L126="",J126="",R126="",R126="Open"),"",IF(E126="Short",L126-N(S126),N(S126)-L126)*IF(K126="",$C$3,K126)*J126-N(T126))</f>
        <v/>
      </c>
      <c r="AD126" s="17" t="str">
        <f aca="false">IF(OR(AC126="",AB126=""),"",IF(AB126&gt;0,AC126/AB126,""))</f>
        <v/>
      </c>
      <c r="AE126" s="18" t="str">
        <f aca="false">IF(OR(AC126="",Q126=""),"",DATE(YEAR(Q126),MONTH(Q126),1))</f>
        <v/>
      </c>
      <c r="AF126" s="15" t="str">
        <f aca="false">IF(AC126="","",1)</f>
        <v/>
      </c>
    </row>
    <row r="127" customFormat="false" ht="15" hidden="false" customHeight="false" outlineLevel="0" collapsed="false">
      <c r="A127" s="8"/>
      <c r="B127" s="9"/>
      <c r="C127" s="9"/>
      <c r="D127" s="9"/>
      <c r="E127" s="9"/>
      <c r="F127" s="10"/>
      <c r="G127" s="10"/>
      <c r="H127" s="8"/>
      <c r="I127" s="10"/>
      <c r="J127" s="9"/>
      <c r="K127" s="9"/>
      <c r="L127" s="10"/>
      <c r="M127" s="11"/>
      <c r="N127" s="12"/>
      <c r="O127" s="13"/>
      <c r="P127" s="13"/>
      <c r="Q127" s="8"/>
      <c r="R127" s="9"/>
      <c r="S127" s="10"/>
      <c r="T127" s="14"/>
      <c r="U127" s="14"/>
      <c r="V127" s="9"/>
      <c r="W127" s="9"/>
      <c r="X127" s="13"/>
      <c r="Y127" s="15" t="str">
        <f aca="false">IF(OR(A127="",H127=""),"",H127-A127)</f>
        <v/>
      </c>
      <c r="Z127" s="15" t="str">
        <f aca="false">IF(OR(A127="",Q127=""),"",Q127-A127)</f>
        <v/>
      </c>
      <c r="AA127" s="16" t="str">
        <f aca="false">IF(OR(L127="",J127=""),"",L127*IF(K127="",$C$3,K127)*J127*IF(E127="Short",1,-1))</f>
        <v/>
      </c>
      <c r="AB127" s="16" t="str">
        <f aca="false">IF(OR(A127="",L127="",J127=""),"",IF(N(U127)&gt;0,U127,IF(E127="Long",L127*IF(K127="",$C$3,K127)*J127,IF(AND(N(F127)&gt;0,N(G127)&gt;0),MAX(0,ABS(F127-G127)-L127)*IF(K127="",$C$3,K127)*J127,IF(AND(D127="Put",N(F127)&gt;0),MAX(0,F127-L127)*IF(K127="",$C$3,K127)*J127,"")))))</f>
        <v/>
      </c>
      <c r="AC127" s="16" t="str">
        <f aca="false">IF(OR(A127="",L127="",J127="",R127="",R127="Open"),"",IF(E127="Short",L127-N(S127),N(S127)-L127)*IF(K127="",$C$3,K127)*J127-N(T127))</f>
        <v/>
      </c>
      <c r="AD127" s="17" t="str">
        <f aca="false">IF(OR(AC127="",AB127=""),"",IF(AB127&gt;0,AC127/AB127,""))</f>
        <v/>
      </c>
      <c r="AE127" s="18" t="str">
        <f aca="false">IF(OR(AC127="",Q127=""),"",DATE(YEAR(Q127),MONTH(Q127),1))</f>
        <v/>
      </c>
      <c r="AF127" s="15" t="str">
        <f aca="false">IF(AC127="","",1)</f>
        <v/>
      </c>
    </row>
    <row r="128" customFormat="false" ht="15" hidden="false" customHeight="false" outlineLevel="0" collapsed="false">
      <c r="A128" s="8"/>
      <c r="B128" s="9"/>
      <c r="C128" s="9"/>
      <c r="D128" s="9"/>
      <c r="E128" s="9"/>
      <c r="F128" s="10"/>
      <c r="G128" s="10"/>
      <c r="H128" s="8"/>
      <c r="I128" s="10"/>
      <c r="J128" s="9"/>
      <c r="K128" s="9"/>
      <c r="L128" s="10"/>
      <c r="M128" s="11"/>
      <c r="N128" s="12"/>
      <c r="O128" s="13"/>
      <c r="P128" s="13"/>
      <c r="Q128" s="8"/>
      <c r="R128" s="9"/>
      <c r="S128" s="10"/>
      <c r="T128" s="14"/>
      <c r="U128" s="14"/>
      <c r="V128" s="9"/>
      <c r="W128" s="9"/>
      <c r="X128" s="13"/>
      <c r="Y128" s="15" t="str">
        <f aca="false">IF(OR(A128="",H128=""),"",H128-A128)</f>
        <v/>
      </c>
      <c r="Z128" s="15" t="str">
        <f aca="false">IF(OR(A128="",Q128=""),"",Q128-A128)</f>
        <v/>
      </c>
      <c r="AA128" s="16" t="str">
        <f aca="false">IF(OR(L128="",J128=""),"",L128*IF(K128="",$C$3,K128)*J128*IF(E128="Short",1,-1))</f>
        <v/>
      </c>
      <c r="AB128" s="16" t="str">
        <f aca="false">IF(OR(A128="",L128="",J128=""),"",IF(N(U128)&gt;0,U128,IF(E128="Long",L128*IF(K128="",$C$3,K128)*J128,IF(AND(N(F128)&gt;0,N(G128)&gt;0),MAX(0,ABS(F128-G128)-L128)*IF(K128="",$C$3,K128)*J128,IF(AND(D128="Put",N(F128)&gt;0),MAX(0,F128-L128)*IF(K128="",$C$3,K128)*J128,"")))))</f>
        <v/>
      </c>
      <c r="AC128" s="16" t="str">
        <f aca="false">IF(OR(A128="",L128="",J128="",R128="",R128="Open"),"",IF(E128="Short",L128-N(S128),N(S128)-L128)*IF(K128="",$C$3,K128)*J128-N(T128))</f>
        <v/>
      </c>
      <c r="AD128" s="17" t="str">
        <f aca="false">IF(OR(AC128="",AB128=""),"",IF(AB128&gt;0,AC128/AB128,""))</f>
        <v/>
      </c>
      <c r="AE128" s="18" t="str">
        <f aca="false">IF(OR(AC128="",Q128=""),"",DATE(YEAR(Q128),MONTH(Q128),1))</f>
        <v/>
      </c>
      <c r="AF128" s="15" t="str">
        <f aca="false">IF(AC128="","",1)</f>
        <v/>
      </c>
    </row>
    <row r="129" customFormat="false" ht="15" hidden="false" customHeight="false" outlineLevel="0" collapsed="false">
      <c r="A129" s="8"/>
      <c r="B129" s="9"/>
      <c r="C129" s="9"/>
      <c r="D129" s="9"/>
      <c r="E129" s="9"/>
      <c r="F129" s="10"/>
      <c r="G129" s="10"/>
      <c r="H129" s="8"/>
      <c r="I129" s="10"/>
      <c r="J129" s="9"/>
      <c r="K129" s="9"/>
      <c r="L129" s="10"/>
      <c r="M129" s="11"/>
      <c r="N129" s="12"/>
      <c r="O129" s="13"/>
      <c r="P129" s="13"/>
      <c r="Q129" s="8"/>
      <c r="R129" s="9"/>
      <c r="S129" s="10"/>
      <c r="T129" s="14"/>
      <c r="U129" s="14"/>
      <c r="V129" s="9"/>
      <c r="W129" s="9"/>
      <c r="X129" s="13"/>
      <c r="Y129" s="15" t="str">
        <f aca="false">IF(OR(A129="",H129=""),"",H129-A129)</f>
        <v/>
      </c>
      <c r="Z129" s="15" t="str">
        <f aca="false">IF(OR(A129="",Q129=""),"",Q129-A129)</f>
        <v/>
      </c>
      <c r="AA129" s="16" t="str">
        <f aca="false">IF(OR(L129="",J129=""),"",L129*IF(K129="",$C$3,K129)*J129*IF(E129="Short",1,-1))</f>
        <v/>
      </c>
      <c r="AB129" s="16" t="str">
        <f aca="false">IF(OR(A129="",L129="",J129=""),"",IF(N(U129)&gt;0,U129,IF(E129="Long",L129*IF(K129="",$C$3,K129)*J129,IF(AND(N(F129)&gt;0,N(G129)&gt;0),MAX(0,ABS(F129-G129)-L129)*IF(K129="",$C$3,K129)*J129,IF(AND(D129="Put",N(F129)&gt;0),MAX(0,F129-L129)*IF(K129="",$C$3,K129)*J129,"")))))</f>
        <v/>
      </c>
      <c r="AC129" s="16" t="str">
        <f aca="false">IF(OR(A129="",L129="",J129="",R129="",R129="Open"),"",IF(E129="Short",L129-N(S129),N(S129)-L129)*IF(K129="",$C$3,K129)*J129-N(T129))</f>
        <v/>
      </c>
      <c r="AD129" s="17" t="str">
        <f aca="false">IF(OR(AC129="",AB129=""),"",IF(AB129&gt;0,AC129/AB129,""))</f>
        <v/>
      </c>
      <c r="AE129" s="18" t="str">
        <f aca="false">IF(OR(AC129="",Q129=""),"",DATE(YEAR(Q129),MONTH(Q129),1))</f>
        <v/>
      </c>
      <c r="AF129" s="15" t="str">
        <f aca="false">IF(AC129="","",1)</f>
        <v/>
      </c>
    </row>
    <row r="130" customFormat="false" ht="15" hidden="false" customHeight="false" outlineLevel="0" collapsed="false">
      <c r="A130" s="8"/>
      <c r="B130" s="9"/>
      <c r="C130" s="9"/>
      <c r="D130" s="9"/>
      <c r="E130" s="9"/>
      <c r="F130" s="10"/>
      <c r="G130" s="10"/>
      <c r="H130" s="8"/>
      <c r="I130" s="10"/>
      <c r="J130" s="9"/>
      <c r="K130" s="9"/>
      <c r="L130" s="10"/>
      <c r="M130" s="11"/>
      <c r="N130" s="12"/>
      <c r="O130" s="13"/>
      <c r="P130" s="13"/>
      <c r="Q130" s="8"/>
      <c r="R130" s="9"/>
      <c r="S130" s="10"/>
      <c r="T130" s="14"/>
      <c r="U130" s="14"/>
      <c r="V130" s="9"/>
      <c r="W130" s="9"/>
      <c r="X130" s="13"/>
      <c r="Y130" s="15" t="str">
        <f aca="false">IF(OR(A130="",H130=""),"",H130-A130)</f>
        <v/>
      </c>
      <c r="Z130" s="15" t="str">
        <f aca="false">IF(OR(A130="",Q130=""),"",Q130-A130)</f>
        <v/>
      </c>
      <c r="AA130" s="16" t="str">
        <f aca="false">IF(OR(L130="",J130=""),"",L130*IF(K130="",$C$3,K130)*J130*IF(E130="Short",1,-1))</f>
        <v/>
      </c>
      <c r="AB130" s="16" t="str">
        <f aca="false">IF(OR(A130="",L130="",J130=""),"",IF(N(U130)&gt;0,U130,IF(E130="Long",L130*IF(K130="",$C$3,K130)*J130,IF(AND(N(F130)&gt;0,N(G130)&gt;0),MAX(0,ABS(F130-G130)-L130)*IF(K130="",$C$3,K130)*J130,IF(AND(D130="Put",N(F130)&gt;0),MAX(0,F130-L130)*IF(K130="",$C$3,K130)*J130,"")))))</f>
        <v/>
      </c>
      <c r="AC130" s="16" t="str">
        <f aca="false">IF(OR(A130="",L130="",J130="",R130="",R130="Open"),"",IF(E130="Short",L130-N(S130),N(S130)-L130)*IF(K130="",$C$3,K130)*J130-N(T130))</f>
        <v/>
      </c>
      <c r="AD130" s="17" t="str">
        <f aca="false">IF(OR(AC130="",AB130=""),"",IF(AB130&gt;0,AC130/AB130,""))</f>
        <v/>
      </c>
      <c r="AE130" s="18" t="str">
        <f aca="false">IF(OR(AC130="",Q130=""),"",DATE(YEAR(Q130),MONTH(Q130),1))</f>
        <v/>
      </c>
      <c r="AF130" s="15" t="str">
        <f aca="false">IF(AC130="","",1)</f>
        <v/>
      </c>
    </row>
    <row r="131" customFormat="false" ht="15" hidden="false" customHeight="false" outlineLevel="0" collapsed="false">
      <c r="A131" s="8"/>
      <c r="B131" s="9"/>
      <c r="C131" s="9"/>
      <c r="D131" s="9"/>
      <c r="E131" s="9"/>
      <c r="F131" s="10"/>
      <c r="G131" s="10"/>
      <c r="H131" s="8"/>
      <c r="I131" s="10"/>
      <c r="J131" s="9"/>
      <c r="K131" s="9"/>
      <c r="L131" s="10"/>
      <c r="M131" s="11"/>
      <c r="N131" s="12"/>
      <c r="O131" s="13"/>
      <c r="P131" s="13"/>
      <c r="Q131" s="8"/>
      <c r="R131" s="9"/>
      <c r="S131" s="10"/>
      <c r="T131" s="14"/>
      <c r="U131" s="14"/>
      <c r="V131" s="9"/>
      <c r="W131" s="9"/>
      <c r="X131" s="13"/>
      <c r="Y131" s="15" t="str">
        <f aca="false">IF(OR(A131="",H131=""),"",H131-A131)</f>
        <v/>
      </c>
      <c r="Z131" s="15" t="str">
        <f aca="false">IF(OR(A131="",Q131=""),"",Q131-A131)</f>
        <v/>
      </c>
      <c r="AA131" s="16" t="str">
        <f aca="false">IF(OR(L131="",J131=""),"",L131*IF(K131="",$C$3,K131)*J131*IF(E131="Short",1,-1))</f>
        <v/>
      </c>
      <c r="AB131" s="16" t="str">
        <f aca="false">IF(OR(A131="",L131="",J131=""),"",IF(N(U131)&gt;0,U131,IF(E131="Long",L131*IF(K131="",$C$3,K131)*J131,IF(AND(N(F131)&gt;0,N(G131)&gt;0),MAX(0,ABS(F131-G131)-L131)*IF(K131="",$C$3,K131)*J131,IF(AND(D131="Put",N(F131)&gt;0),MAX(0,F131-L131)*IF(K131="",$C$3,K131)*J131,"")))))</f>
        <v/>
      </c>
      <c r="AC131" s="16" t="str">
        <f aca="false">IF(OR(A131="",L131="",J131="",R131="",R131="Open"),"",IF(E131="Short",L131-N(S131),N(S131)-L131)*IF(K131="",$C$3,K131)*J131-N(T131))</f>
        <v/>
      </c>
      <c r="AD131" s="17" t="str">
        <f aca="false">IF(OR(AC131="",AB131=""),"",IF(AB131&gt;0,AC131/AB131,""))</f>
        <v/>
      </c>
      <c r="AE131" s="18" t="str">
        <f aca="false">IF(OR(AC131="",Q131=""),"",DATE(YEAR(Q131),MONTH(Q131),1))</f>
        <v/>
      </c>
      <c r="AF131" s="15" t="str">
        <f aca="false">IF(AC131="","",1)</f>
        <v/>
      </c>
    </row>
    <row r="132" customFormat="false" ht="15" hidden="false" customHeight="false" outlineLevel="0" collapsed="false">
      <c r="A132" s="8"/>
      <c r="B132" s="9"/>
      <c r="C132" s="9"/>
      <c r="D132" s="9"/>
      <c r="E132" s="9"/>
      <c r="F132" s="10"/>
      <c r="G132" s="10"/>
      <c r="H132" s="8"/>
      <c r="I132" s="10"/>
      <c r="J132" s="9"/>
      <c r="K132" s="9"/>
      <c r="L132" s="10"/>
      <c r="M132" s="11"/>
      <c r="N132" s="12"/>
      <c r="O132" s="13"/>
      <c r="P132" s="13"/>
      <c r="Q132" s="8"/>
      <c r="R132" s="9"/>
      <c r="S132" s="10"/>
      <c r="T132" s="14"/>
      <c r="U132" s="14"/>
      <c r="V132" s="9"/>
      <c r="W132" s="9"/>
      <c r="X132" s="13"/>
      <c r="Y132" s="15" t="str">
        <f aca="false">IF(OR(A132="",H132=""),"",H132-A132)</f>
        <v/>
      </c>
      <c r="Z132" s="15" t="str">
        <f aca="false">IF(OR(A132="",Q132=""),"",Q132-A132)</f>
        <v/>
      </c>
      <c r="AA132" s="16" t="str">
        <f aca="false">IF(OR(L132="",J132=""),"",L132*IF(K132="",$C$3,K132)*J132*IF(E132="Short",1,-1))</f>
        <v/>
      </c>
      <c r="AB132" s="16" t="str">
        <f aca="false">IF(OR(A132="",L132="",J132=""),"",IF(N(U132)&gt;0,U132,IF(E132="Long",L132*IF(K132="",$C$3,K132)*J132,IF(AND(N(F132)&gt;0,N(G132)&gt;0),MAX(0,ABS(F132-G132)-L132)*IF(K132="",$C$3,K132)*J132,IF(AND(D132="Put",N(F132)&gt;0),MAX(0,F132-L132)*IF(K132="",$C$3,K132)*J132,"")))))</f>
        <v/>
      </c>
      <c r="AC132" s="16" t="str">
        <f aca="false">IF(OR(A132="",L132="",J132="",R132="",R132="Open"),"",IF(E132="Short",L132-N(S132),N(S132)-L132)*IF(K132="",$C$3,K132)*J132-N(T132))</f>
        <v/>
      </c>
      <c r="AD132" s="17" t="str">
        <f aca="false">IF(OR(AC132="",AB132=""),"",IF(AB132&gt;0,AC132/AB132,""))</f>
        <v/>
      </c>
      <c r="AE132" s="18" t="str">
        <f aca="false">IF(OR(AC132="",Q132=""),"",DATE(YEAR(Q132),MONTH(Q132),1))</f>
        <v/>
      </c>
      <c r="AF132" s="15" t="str">
        <f aca="false">IF(AC132="","",1)</f>
        <v/>
      </c>
    </row>
    <row r="133" customFormat="false" ht="15" hidden="false" customHeight="false" outlineLevel="0" collapsed="false">
      <c r="A133" s="8"/>
      <c r="B133" s="9"/>
      <c r="C133" s="9"/>
      <c r="D133" s="9"/>
      <c r="E133" s="9"/>
      <c r="F133" s="10"/>
      <c r="G133" s="10"/>
      <c r="H133" s="8"/>
      <c r="I133" s="10"/>
      <c r="J133" s="9"/>
      <c r="K133" s="9"/>
      <c r="L133" s="10"/>
      <c r="M133" s="11"/>
      <c r="N133" s="12"/>
      <c r="O133" s="13"/>
      <c r="P133" s="13"/>
      <c r="Q133" s="8"/>
      <c r="R133" s="9"/>
      <c r="S133" s="10"/>
      <c r="T133" s="14"/>
      <c r="U133" s="14"/>
      <c r="V133" s="9"/>
      <c r="W133" s="9"/>
      <c r="X133" s="13"/>
      <c r="Y133" s="15" t="str">
        <f aca="false">IF(OR(A133="",H133=""),"",H133-A133)</f>
        <v/>
      </c>
      <c r="Z133" s="15" t="str">
        <f aca="false">IF(OR(A133="",Q133=""),"",Q133-A133)</f>
        <v/>
      </c>
      <c r="AA133" s="16" t="str">
        <f aca="false">IF(OR(L133="",J133=""),"",L133*IF(K133="",$C$3,K133)*J133*IF(E133="Short",1,-1))</f>
        <v/>
      </c>
      <c r="AB133" s="16" t="str">
        <f aca="false">IF(OR(A133="",L133="",J133=""),"",IF(N(U133)&gt;0,U133,IF(E133="Long",L133*IF(K133="",$C$3,K133)*J133,IF(AND(N(F133)&gt;0,N(G133)&gt;0),MAX(0,ABS(F133-G133)-L133)*IF(K133="",$C$3,K133)*J133,IF(AND(D133="Put",N(F133)&gt;0),MAX(0,F133-L133)*IF(K133="",$C$3,K133)*J133,"")))))</f>
        <v/>
      </c>
      <c r="AC133" s="16" t="str">
        <f aca="false">IF(OR(A133="",L133="",J133="",R133="",R133="Open"),"",IF(E133="Short",L133-N(S133),N(S133)-L133)*IF(K133="",$C$3,K133)*J133-N(T133))</f>
        <v/>
      </c>
      <c r="AD133" s="17" t="str">
        <f aca="false">IF(OR(AC133="",AB133=""),"",IF(AB133&gt;0,AC133/AB133,""))</f>
        <v/>
      </c>
      <c r="AE133" s="18" t="str">
        <f aca="false">IF(OR(AC133="",Q133=""),"",DATE(YEAR(Q133),MONTH(Q133),1))</f>
        <v/>
      </c>
      <c r="AF133" s="15" t="str">
        <f aca="false">IF(AC133="","",1)</f>
        <v/>
      </c>
    </row>
    <row r="134" customFormat="false" ht="15" hidden="false" customHeight="false" outlineLevel="0" collapsed="false">
      <c r="A134" s="8"/>
      <c r="B134" s="9"/>
      <c r="C134" s="9"/>
      <c r="D134" s="9"/>
      <c r="E134" s="9"/>
      <c r="F134" s="10"/>
      <c r="G134" s="10"/>
      <c r="H134" s="8"/>
      <c r="I134" s="10"/>
      <c r="J134" s="9"/>
      <c r="K134" s="9"/>
      <c r="L134" s="10"/>
      <c r="M134" s="11"/>
      <c r="N134" s="12"/>
      <c r="O134" s="13"/>
      <c r="P134" s="13"/>
      <c r="Q134" s="8"/>
      <c r="R134" s="9"/>
      <c r="S134" s="10"/>
      <c r="T134" s="14"/>
      <c r="U134" s="14"/>
      <c r="V134" s="9"/>
      <c r="W134" s="9"/>
      <c r="X134" s="13"/>
      <c r="Y134" s="15" t="str">
        <f aca="false">IF(OR(A134="",H134=""),"",H134-A134)</f>
        <v/>
      </c>
      <c r="Z134" s="15" t="str">
        <f aca="false">IF(OR(A134="",Q134=""),"",Q134-A134)</f>
        <v/>
      </c>
      <c r="AA134" s="16" t="str">
        <f aca="false">IF(OR(L134="",J134=""),"",L134*IF(K134="",$C$3,K134)*J134*IF(E134="Short",1,-1))</f>
        <v/>
      </c>
      <c r="AB134" s="16" t="str">
        <f aca="false">IF(OR(A134="",L134="",J134=""),"",IF(N(U134)&gt;0,U134,IF(E134="Long",L134*IF(K134="",$C$3,K134)*J134,IF(AND(N(F134)&gt;0,N(G134)&gt;0),MAX(0,ABS(F134-G134)-L134)*IF(K134="",$C$3,K134)*J134,IF(AND(D134="Put",N(F134)&gt;0),MAX(0,F134-L134)*IF(K134="",$C$3,K134)*J134,"")))))</f>
        <v/>
      </c>
      <c r="AC134" s="16" t="str">
        <f aca="false">IF(OR(A134="",L134="",J134="",R134="",R134="Open"),"",IF(E134="Short",L134-N(S134),N(S134)-L134)*IF(K134="",$C$3,K134)*J134-N(T134))</f>
        <v/>
      </c>
      <c r="AD134" s="17" t="str">
        <f aca="false">IF(OR(AC134="",AB134=""),"",IF(AB134&gt;0,AC134/AB134,""))</f>
        <v/>
      </c>
      <c r="AE134" s="18" t="str">
        <f aca="false">IF(OR(AC134="",Q134=""),"",DATE(YEAR(Q134),MONTH(Q134),1))</f>
        <v/>
      </c>
      <c r="AF134" s="15" t="str">
        <f aca="false">IF(AC134="","",1)</f>
        <v/>
      </c>
    </row>
    <row r="135" customFormat="false" ht="15" hidden="false" customHeight="false" outlineLevel="0" collapsed="false">
      <c r="A135" s="8"/>
      <c r="B135" s="9"/>
      <c r="C135" s="9"/>
      <c r="D135" s="9"/>
      <c r="E135" s="9"/>
      <c r="F135" s="10"/>
      <c r="G135" s="10"/>
      <c r="H135" s="8"/>
      <c r="I135" s="10"/>
      <c r="J135" s="9"/>
      <c r="K135" s="9"/>
      <c r="L135" s="10"/>
      <c r="M135" s="11"/>
      <c r="N135" s="12"/>
      <c r="O135" s="13"/>
      <c r="P135" s="13"/>
      <c r="Q135" s="8"/>
      <c r="R135" s="9"/>
      <c r="S135" s="10"/>
      <c r="T135" s="14"/>
      <c r="U135" s="14"/>
      <c r="V135" s="9"/>
      <c r="W135" s="9"/>
      <c r="X135" s="13"/>
      <c r="Y135" s="15" t="str">
        <f aca="false">IF(OR(A135="",H135=""),"",H135-A135)</f>
        <v/>
      </c>
      <c r="Z135" s="15" t="str">
        <f aca="false">IF(OR(A135="",Q135=""),"",Q135-A135)</f>
        <v/>
      </c>
      <c r="AA135" s="16" t="str">
        <f aca="false">IF(OR(L135="",J135=""),"",L135*IF(K135="",$C$3,K135)*J135*IF(E135="Short",1,-1))</f>
        <v/>
      </c>
      <c r="AB135" s="16" t="str">
        <f aca="false">IF(OR(A135="",L135="",J135=""),"",IF(N(U135)&gt;0,U135,IF(E135="Long",L135*IF(K135="",$C$3,K135)*J135,IF(AND(N(F135)&gt;0,N(G135)&gt;0),MAX(0,ABS(F135-G135)-L135)*IF(K135="",$C$3,K135)*J135,IF(AND(D135="Put",N(F135)&gt;0),MAX(0,F135-L135)*IF(K135="",$C$3,K135)*J135,"")))))</f>
        <v/>
      </c>
      <c r="AC135" s="16" t="str">
        <f aca="false">IF(OR(A135="",L135="",J135="",R135="",R135="Open"),"",IF(E135="Short",L135-N(S135),N(S135)-L135)*IF(K135="",$C$3,K135)*J135-N(T135))</f>
        <v/>
      </c>
      <c r="AD135" s="17" t="str">
        <f aca="false">IF(OR(AC135="",AB135=""),"",IF(AB135&gt;0,AC135/AB135,""))</f>
        <v/>
      </c>
      <c r="AE135" s="18" t="str">
        <f aca="false">IF(OR(AC135="",Q135=""),"",DATE(YEAR(Q135),MONTH(Q135),1))</f>
        <v/>
      </c>
      <c r="AF135" s="15" t="str">
        <f aca="false">IF(AC135="","",1)</f>
        <v/>
      </c>
    </row>
    <row r="136" customFormat="false" ht="15" hidden="false" customHeight="false" outlineLevel="0" collapsed="false">
      <c r="A136" s="8"/>
      <c r="B136" s="9"/>
      <c r="C136" s="9"/>
      <c r="D136" s="9"/>
      <c r="E136" s="9"/>
      <c r="F136" s="10"/>
      <c r="G136" s="10"/>
      <c r="H136" s="8"/>
      <c r="I136" s="10"/>
      <c r="J136" s="9"/>
      <c r="K136" s="9"/>
      <c r="L136" s="10"/>
      <c r="M136" s="11"/>
      <c r="N136" s="12"/>
      <c r="O136" s="13"/>
      <c r="P136" s="13"/>
      <c r="Q136" s="8"/>
      <c r="R136" s="9"/>
      <c r="S136" s="10"/>
      <c r="T136" s="14"/>
      <c r="U136" s="14"/>
      <c r="V136" s="9"/>
      <c r="W136" s="9"/>
      <c r="X136" s="13"/>
      <c r="Y136" s="15" t="str">
        <f aca="false">IF(OR(A136="",H136=""),"",H136-A136)</f>
        <v/>
      </c>
      <c r="Z136" s="15" t="str">
        <f aca="false">IF(OR(A136="",Q136=""),"",Q136-A136)</f>
        <v/>
      </c>
      <c r="AA136" s="16" t="str">
        <f aca="false">IF(OR(L136="",J136=""),"",L136*IF(K136="",$C$3,K136)*J136*IF(E136="Short",1,-1))</f>
        <v/>
      </c>
      <c r="AB136" s="16" t="str">
        <f aca="false">IF(OR(A136="",L136="",J136=""),"",IF(N(U136)&gt;0,U136,IF(E136="Long",L136*IF(K136="",$C$3,K136)*J136,IF(AND(N(F136)&gt;0,N(G136)&gt;0),MAX(0,ABS(F136-G136)-L136)*IF(K136="",$C$3,K136)*J136,IF(AND(D136="Put",N(F136)&gt;0),MAX(0,F136-L136)*IF(K136="",$C$3,K136)*J136,"")))))</f>
        <v/>
      </c>
      <c r="AC136" s="16" t="str">
        <f aca="false">IF(OR(A136="",L136="",J136="",R136="",R136="Open"),"",IF(E136="Short",L136-N(S136),N(S136)-L136)*IF(K136="",$C$3,K136)*J136-N(T136))</f>
        <v/>
      </c>
      <c r="AD136" s="17" t="str">
        <f aca="false">IF(OR(AC136="",AB136=""),"",IF(AB136&gt;0,AC136/AB136,""))</f>
        <v/>
      </c>
      <c r="AE136" s="18" t="str">
        <f aca="false">IF(OR(AC136="",Q136=""),"",DATE(YEAR(Q136),MONTH(Q136),1))</f>
        <v/>
      </c>
      <c r="AF136" s="15" t="str">
        <f aca="false">IF(AC136="","",1)</f>
        <v/>
      </c>
    </row>
    <row r="137" customFormat="false" ht="15" hidden="false" customHeight="false" outlineLevel="0" collapsed="false">
      <c r="A137" s="8"/>
      <c r="B137" s="9"/>
      <c r="C137" s="9"/>
      <c r="D137" s="9"/>
      <c r="E137" s="9"/>
      <c r="F137" s="10"/>
      <c r="G137" s="10"/>
      <c r="H137" s="8"/>
      <c r="I137" s="10"/>
      <c r="J137" s="9"/>
      <c r="K137" s="9"/>
      <c r="L137" s="10"/>
      <c r="M137" s="11"/>
      <c r="N137" s="12"/>
      <c r="O137" s="13"/>
      <c r="P137" s="13"/>
      <c r="Q137" s="8"/>
      <c r="R137" s="9"/>
      <c r="S137" s="10"/>
      <c r="T137" s="14"/>
      <c r="U137" s="14"/>
      <c r="V137" s="9"/>
      <c r="W137" s="9"/>
      <c r="X137" s="13"/>
      <c r="Y137" s="15" t="str">
        <f aca="false">IF(OR(A137="",H137=""),"",H137-A137)</f>
        <v/>
      </c>
      <c r="Z137" s="15" t="str">
        <f aca="false">IF(OR(A137="",Q137=""),"",Q137-A137)</f>
        <v/>
      </c>
      <c r="AA137" s="16" t="str">
        <f aca="false">IF(OR(L137="",J137=""),"",L137*IF(K137="",$C$3,K137)*J137*IF(E137="Short",1,-1))</f>
        <v/>
      </c>
      <c r="AB137" s="16" t="str">
        <f aca="false">IF(OR(A137="",L137="",J137=""),"",IF(N(U137)&gt;0,U137,IF(E137="Long",L137*IF(K137="",$C$3,K137)*J137,IF(AND(N(F137)&gt;0,N(G137)&gt;0),MAX(0,ABS(F137-G137)-L137)*IF(K137="",$C$3,K137)*J137,IF(AND(D137="Put",N(F137)&gt;0),MAX(0,F137-L137)*IF(K137="",$C$3,K137)*J137,"")))))</f>
        <v/>
      </c>
      <c r="AC137" s="16" t="str">
        <f aca="false">IF(OR(A137="",L137="",J137="",R137="",R137="Open"),"",IF(E137="Short",L137-N(S137),N(S137)-L137)*IF(K137="",$C$3,K137)*J137-N(T137))</f>
        <v/>
      </c>
      <c r="AD137" s="17" t="str">
        <f aca="false">IF(OR(AC137="",AB137=""),"",IF(AB137&gt;0,AC137/AB137,""))</f>
        <v/>
      </c>
      <c r="AE137" s="18" t="str">
        <f aca="false">IF(OR(AC137="",Q137=""),"",DATE(YEAR(Q137),MONTH(Q137),1))</f>
        <v/>
      </c>
      <c r="AF137" s="15" t="str">
        <f aca="false">IF(AC137="","",1)</f>
        <v/>
      </c>
    </row>
    <row r="138" customFormat="false" ht="15" hidden="false" customHeight="false" outlineLevel="0" collapsed="false">
      <c r="A138" s="8"/>
      <c r="B138" s="9"/>
      <c r="C138" s="9"/>
      <c r="D138" s="9"/>
      <c r="E138" s="9"/>
      <c r="F138" s="10"/>
      <c r="G138" s="10"/>
      <c r="H138" s="8"/>
      <c r="I138" s="10"/>
      <c r="J138" s="9"/>
      <c r="K138" s="9"/>
      <c r="L138" s="10"/>
      <c r="M138" s="11"/>
      <c r="N138" s="12"/>
      <c r="O138" s="13"/>
      <c r="P138" s="13"/>
      <c r="Q138" s="8"/>
      <c r="R138" s="9"/>
      <c r="S138" s="10"/>
      <c r="T138" s="14"/>
      <c r="U138" s="14"/>
      <c r="V138" s="9"/>
      <c r="W138" s="9"/>
      <c r="X138" s="13"/>
      <c r="Y138" s="15" t="str">
        <f aca="false">IF(OR(A138="",H138=""),"",H138-A138)</f>
        <v/>
      </c>
      <c r="Z138" s="15" t="str">
        <f aca="false">IF(OR(A138="",Q138=""),"",Q138-A138)</f>
        <v/>
      </c>
      <c r="AA138" s="16" t="str">
        <f aca="false">IF(OR(L138="",J138=""),"",L138*IF(K138="",$C$3,K138)*J138*IF(E138="Short",1,-1))</f>
        <v/>
      </c>
      <c r="AB138" s="16" t="str">
        <f aca="false">IF(OR(A138="",L138="",J138=""),"",IF(N(U138)&gt;0,U138,IF(E138="Long",L138*IF(K138="",$C$3,K138)*J138,IF(AND(N(F138)&gt;0,N(G138)&gt;0),MAX(0,ABS(F138-G138)-L138)*IF(K138="",$C$3,K138)*J138,IF(AND(D138="Put",N(F138)&gt;0),MAX(0,F138-L138)*IF(K138="",$C$3,K138)*J138,"")))))</f>
        <v/>
      </c>
      <c r="AC138" s="16" t="str">
        <f aca="false">IF(OR(A138="",L138="",J138="",R138="",R138="Open"),"",IF(E138="Short",L138-N(S138),N(S138)-L138)*IF(K138="",$C$3,K138)*J138-N(T138))</f>
        <v/>
      </c>
      <c r="AD138" s="17" t="str">
        <f aca="false">IF(OR(AC138="",AB138=""),"",IF(AB138&gt;0,AC138/AB138,""))</f>
        <v/>
      </c>
      <c r="AE138" s="18" t="str">
        <f aca="false">IF(OR(AC138="",Q138=""),"",DATE(YEAR(Q138),MONTH(Q138),1))</f>
        <v/>
      </c>
      <c r="AF138" s="15" t="str">
        <f aca="false">IF(AC138="","",1)</f>
        <v/>
      </c>
    </row>
    <row r="139" customFormat="false" ht="15" hidden="false" customHeight="false" outlineLevel="0" collapsed="false">
      <c r="A139" s="8"/>
      <c r="B139" s="9"/>
      <c r="C139" s="9"/>
      <c r="D139" s="9"/>
      <c r="E139" s="9"/>
      <c r="F139" s="10"/>
      <c r="G139" s="10"/>
      <c r="H139" s="8"/>
      <c r="I139" s="10"/>
      <c r="J139" s="9"/>
      <c r="K139" s="9"/>
      <c r="L139" s="10"/>
      <c r="M139" s="11"/>
      <c r="N139" s="12"/>
      <c r="O139" s="13"/>
      <c r="P139" s="13"/>
      <c r="Q139" s="8"/>
      <c r="R139" s="9"/>
      <c r="S139" s="10"/>
      <c r="T139" s="14"/>
      <c r="U139" s="14"/>
      <c r="V139" s="9"/>
      <c r="W139" s="9"/>
      <c r="X139" s="13"/>
      <c r="Y139" s="15" t="str">
        <f aca="false">IF(OR(A139="",H139=""),"",H139-A139)</f>
        <v/>
      </c>
      <c r="Z139" s="15" t="str">
        <f aca="false">IF(OR(A139="",Q139=""),"",Q139-A139)</f>
        <v/>
      </c>
      <c r="AA139" s="16" t="str">
        <f aca="false">IF(OR(L139="",J139=""),"",L139*IF(K139="",$C$3,K139)*J139*IF(E139="Short",1,-1))</f>
        <v/>
      </c>
      <c r="AB139" s="16" t="str">
        <f aca="false">IF(OR(A139="",L139="",J139=""),"",IF(N(U139)&gt;0,U139,IF(E139="Long",L139*IF(K139="",$C$3,K139)*J139,IF(AND(N(F139)&gt;0,N(G139)&gt;0),MAX(0,ABS(F139-G139)-L139)*IF(K139="",$C$3,K139)*J139,IF(AND(D139="Put",N(F139)&gt;0),MAX(0,F139-L139)*IF(K139="",$C$3,K139)*J139,"")))))</f>
        <v/>
      </c>
      <c r="AC139" s="16" t="str">
        <f aca="false">IF(OR(A139="",L139="",J139="",R139="",R139="Open"),"",IF(E139="Short",L139-N(S139),N(S139)-L139)*IF(K139="",$C$3,K139)*J139-N(T139))</f>
        <v/>
      </c>
      <c r="AD139" s="17" t="str">
        <f aca="false">IF(OR(AC139="",AB139=""),"",IF(AB139&gt;0,AC139/AB139,""))</f>
        <v/>
      </c>
      <c r="AE139" s="18" t="str">
        <f aca="false">IF(OR(AC139="",Q139=""),"",DATE(YEAR(Q139),MONTH(Q139),1))</f>
        <v/>
      </c>
      <c r="AF139" s="15" t="str">
        <f aca="false">IF(AC139="","",1)</f>
        <v/>
      </c>
    </row>
    <row r="140" customFormat="false" ht="15" hidden="false" customHeight="false" outlineLevel="0" collapsed="false">
      <c r="A140" s="8"/>
      <c r="B140" s="9"/>
      <c r="C140" s="9"/>
      <c r="D140" s="9"/>
      <c r="E140" s="9"/>
      <c r="F140" s="10"/>
      <c r="G140" s="10"/>
      <c r="H140" s="8"/>
      <c r="I140" s="10"/>
      <c r="J140" s="9"/>
      <c r="K140" s="9"/>
      <c r="L140" s="10"/>
      <c r="M140" s="11"/>
      <c r="N140" s="12"/>
      <c r="O140" s="13"/>
      <c r="P140" s="13"/>
      <c r="Q140" s="8"/>
      <c r="R140" s="9"/>
      <c r="S140" s="10"/>
      <c r="T140" s="14"/>
      <c r="U140" s="14"/>
      <c r="V140" s="9"/>
      <c r="W140" s="9"/>
      <c r="X140" s="13"/>
      <c r="Y140" s="15" t="str">
        <f aca="false">IF(OR(A140="",H140=""),"",H140-A140)</f>
        <v/>
      </c>
      <c r="Z140" s="15" t="str">
        <f aca="false">IF(OR(A140="",Q140=""),"",Q140-A140)</f>
        <v/>
      </c>
      <c r="AA140" s="16" t="str">
        <f aca="false">IF(OR(L140="",J140=""),"",L140*IF(K140="",$C$3,K140)*J140*IF(E140="Short",1,-1))</f>
        <v/>
      </c>
      <c r="AB140" s="16" t="str">
        <f aca="false">IF(OR(A140="",L140="",J140=""),"",IF(N(U140)&gt;0,U140,IF(E140="Long",L140*IF(K140="",$C$3,K140)*J140,IF(AND(N(F140)&gt;0,N(G140)&gt;0),MAX(0,ABS(F140-G140)-L140)*IF(K140="",$C$3,K140)*J140,IF(AND(D140="Put",N(F140)&gt;0),MAX(0,F140-L140)*IF(K140="",$C$3,K140)*J140,"")))))</f>
        <v/>
      </c>
      <c r="AC140" s="16" t="str">
        <f aca="false">IF(OR(A140="",L140="",J140="",R140="",R140="Open"),"",IF(E140="Short",L140-N(S140),N(S140)-L140)*IF(K140="",$C$3,K140)*J140-N(T140))</f>
        <v/>
      </c>
      <c r="AD140" s="17" t="str">
        <f aca="false">IF(OR(AC140="",AB140=""),"",IF(AB140&gt;0,AC140/AB140,""))</f>
        <v/>
      </c>
      <c r="AE140" s="18" t="str">
        <f aca="false">IF(OR(AC140="",Q140=""),"",DATE(YEAR(Q140),MONTH(Q140),1))</f>
        <v/>
      </c>
      <c r="AF140" s="15" t="str">
        <f aca="false">IF(AC140="","",1)</f>
        <v/>
      </c>
    </row>
    <row r="141" customFormat="false" ht="15" hidden="false" customHeight="false" outlineLevel="0" collapsed="false">
      <c r="A141" s="8"/>
      <c r="B141" s="9"/>
      <c r="C141" s="9"/>
      <c r="D141" s="9"/>
      <c r="E141" s="9"/>
      <c r="F141" s="10"/>
      <c r="G141" s="10"/>
      <c r="H141" s="8"/>
      <c r="I141" s="10"/>
      <c r="J141" s="9"/>
      <c r="K141" s="9"/>
      <c r="L141" s="10"/>
      <c r="M141" s="11"/>
      <c r="N141" s="12"/>
      <c r="O141" s="13"/>
      <c r="P141" s="13"/>
      <c r="Q141" s="8"/>
      <c r="R141" s="9"/>
      <c r="S141" s="10"/>
      <c r="T141" s="14"/>
      <c r="U141" s="14"/>
      <c r="V141" s="9"/>
      <c r="W141" s="9"/>
      <c r="X141" s="13"/>
      <c r="Y141" s="15" t="str">
        <f aca="false">IF(OR(A141="",H141=""),"",H141-A141)</f>
        <v/>
      </c>
      <c r="Z141" s="15" t="str">
        <f aca="false">IF(OR(A141="",Q141=""),"",Q141-A141)</f>
        <v/>
      </c>
      <c r="AA141" s="16" t="str">
        <f aca="false">IF(OR(L141="",J141=""),"",L141*IF(K141="",$C$3,K141)*J141*IF(E141="Short",1,-1))</f>
        <v/>
      </c>
      <c r="AB141" s="16" t="str">
        <f aca="false">IF(OR(A141="",L141="",J141=""),"",IF(N(U141)&gt;0,U141,IF(E141="Long",L141*IF(K141="",$C$3,K141)*J141,IF(AND(N(F141)&gt;0,N(G141)&gt;0),MAX(0,ABS(F141-G141)-L141)*IF(K141="",$C$3,K141)*J141,IF(AND(D141="Put",N(F141)&gt;0),MAX(0,F141-L141)*IF(K141="",$C$3,K141)*J141,"")))))</f>
        <v/>
      </c>
      <c r="AC141" s="16" t="str">
        <f aca="false">IF(OR(A141="",L141="",J141="",R141="",R141="Open"),"",IF(E141="Short",L141-N(S141),N(S141)-L141)*IF(K141="",$C$3,K141)*J141-N(T141))</f>
        <v/>
      </c>
      <c r="AD141" s="17" t="str">
        <f aca="false">IF(OR(AC141="",AB141=""),"",IF(AB141&gt;0,AC141/AB141,""))</f>
        <v/>
      </c>
      <c r="AE141" s="18" t="str">
        <f aca="false">IF(OR(AC141="",Q141=""),"",DATE(YEAR(Q141),MONTH(Q141),1))</f>
        <v/>
      </c>
      <c r="AF141" s="15" t="str">
        <f aca="false">IF(AC141="","",1)</f>
        <v/>
      </c>
    </row>
    <row r="142" customFormat="false" ht="15" hidden="false" customHeight="false" outlineLevel="0" collapsed="false">
      <c r="A142" s="8"/>
      <c r="B142" s="9"/>
      <c r="C142" s="9"/>
      <c r="D142" s="9"/>
      <c r="E142" s="9"/>
      <c r="F142" s="10"/>
      <c r="G142" s="10"/>
      <c r="H142" s="8"/>
      <c r="I142" s="10"/>
      <c r="J142" s="9"/>
      <c r="K142" s="9"/>
      <c r="L142" s="10"/>
      <c r="M142" s="11"/>
      <c r="N142" s="12"/>
      <c r="O142" s="13"/>
      <c r="P142" s="13"/>
      <c r="Q142" s="8"/>
      <c r="R142" s="9"/>
      <c r="S142" s="10"/>
      <c r="T142" s="14"/>
      <c r="U142" s="14"/>
      <c r="V142" s="9"/>
      <c r="W142" s="9"/>
      <c r="X142" s="13"/>
      <c r="Y142" s="15" t="str">
        <f aca="false">IF(OR(A142="",H142=""),"",H142-A142)</f>
        <v/>
      </c>
      <c r="Z142" s="15" t="str">
        <f aca="false">IF(OR(A142="",Q142=""),"",Q142-A142)</f>
        <v/>
      </c>
      <c r="AA142" s="16" t="str">
        <f aca="false">IF(OR(L142="",J142=""),"",L142*IF(K142="",$C$3,K142)*J142*IF(E142="Short",1,-1))</f>
        <v/>
      </c>
      <c r="AB142" s="16" t="str">
        <f aca="false">IF(OR(A142="",L142="",J142=""),"",IF(N(U142)&gt;0,U142,IF(E142="Long",L142*IF(K142="",$C$3,K142)*J142,IF(AND(N(F142)&gt;0,N(G142)&gt;0),MAX(0,ABS(F142-G142)-L142)*IF(K142="",$C$3,K142)*J142,IF(AND(D142="Put",N(F142)&gt;0),MAX(0,F142-L142)*IF(K142="",$C$3,K142)*J142,"")))))</f>
        <v/>
      </c>
      <c r="AC142" s="16" t="str">
        <f aca="false">IF(OR(A142="",L142="",J142="",R142="",R142="Open"),"",IF(E142="Short",L142-N(S142),N(S142)-L142)*IF(K142="",$C$3,K142)*J142-N(T142))</f>
        <v/>
      </c>
      <c r="AD142" s="17" t="str">
        <f aca="false">IF(OR(AC142="",AB142=""),"",IF(AB142&gt;0,AC142/AB142,""))</f>
        <v/>
      </c>
      <c r="AE142" s="18" t="str">
        <f aca="false">IF(OR(AC142="",Q142=""),"",DATE(YEAR(Q142),MONTH(Q142),1))</f>
        <v/>
      </c>
      <c r="AF142" s="15" t="str">
        <f aca="false">IF(AC142="","",1)</f>
        <v/>
      </c>
    </row>
    <row r="143" customFormat="false" ht="15" hidden="false" customHeight="false" outlineLevel="0" collapsed="false">
      <c r="A143" s="8"/>
      <c r="B143" s="9"/>
      <c r="C143" s="9"/>
      <c r="D143" s="9"/>
      <c r="E143" s="9"/>
      <c r="F143" s="10"/>
      <c r="G143" s="10"/>
      <c r="H143" s="8"/>
      <c r="I143" s="10"/>
      <c r="J143" s="9"/>
      <c r="K143" s="9"/>
      <c r="L143" s="10"/>
      <c r="M143" s="11"/>
      <c r="N143" s="12"/>
      <c r="O143" s="13"/>
      <c r="P143" s="13"/>
      <c r="Q143" s="8"/>
      <c r="R143" s="9"/>
      <c r="S143" s="10"/>
      <c r="T143" s="14"/>
      <c r="U143" s="14"/>
      <c r="V143" s="9"/>
      <c r="W143" s="9"/>
      <c r="X143" s="13"/>
      <c r="Y143" s="15" t="str">
        <f aca="false">IF(OR(A143="",H143=""),"",H143-A143)</f>
        <v/>
      </c>
      <c r="Z143" s="15" t="str">
        <f aca="false">IF(OR(A143="",Q143=""),"",Q143-A143)</f>
        <v/>
      </c>
      <c r="AA143" s="16" t="str">
        <f aca="false">IF(OR(L143="",J143=""),"",L143*IF(K143="",$C$3,K143)*J143*IF(E143="Short",1,-1))</f>
        <v/>
      </c>
      <c r="AB143" s="16" t="str">
        <f aca="false">IF(OR(A143="",L143="",J143=""),"",IF(N(U143)&gt;0,U143,IF(E143="Long",L143*IF(K143="",$C$3,K143)*J143,IF(AND(N(F143)&gt;0,N(G143)&gt;0),MAX(0,ABS(F143-G143)-L143)*IF(K143="",$C$3,K143)*J143,IF(AND(D143="Put",N(F143)&gt;0),MAX(0,F143-L143)*IF(K143="",$C$3,K143)*J143,"")))))</f>
        <v/>
      </c>
      <c r="AC143" s="16" t="str">
        <f aca="false">IF(OR(A143="",L143="",J143="",R143="",R143="Open"),"",IF(E143="Short",L143-N(S143),N(S143)-L143)*IF(K143="",$C$3,K143)*J143-N(T143))</f>
        <v/>
      </c>
      <c r="AD143" s="17" t="str">
        <f aca="false">IF(OR(AC143="",AB143=""),"",IF(AB143&gt;0,AC143/AB143,""))</f>
        <v/>
      </c>
      <c r="AE143" s="18" t="str">
        <f aca="false">IF(OR(AC143="",Q143=""),"",DATE(YEAR(Q143),MONTH(Q143),1))</f>
        <v/>
      </c>
      <c r="AF143" s="15" t="str">
        <f aca="false">IF(AC143="","",1)</f>
        <v/>
      </c>
    </row>
    <row r="144" customFormat="false" ht="15" hidden="false" customHeight="false" outlineLevel="0" collapsed="false">
      <c r="A144" s="8"/>
      <c r="B144" s="9"/>
      <c r="C144" s="9"/>
      <c r="D144" s="9"/>
      <c r="E144" s="9"/>
      <c r="F144" s="10"/>
      <c r="G144" s="10"/>
      <c r="H144" s="8"/>
      <c r="I144" s="10"/>
      <c r="J144" s="9"/>
      <c r="K144" s="9"/>
      <c r="L144" s="10"/>
      <c r="M144" s="11"/>
      <c r="N144" s="12"/>
      <c r="O144" s="13"/>
      <c r="P144" s="13"/>
      <c r="Q144" s="8"/>
      <c r="R144" s="9"/>
      <c r="S144" s="10"/>
      <c r="T144" s="14"/>
      <c r="U144" s="14"/>
      <c r="V144" s="9"/>
      <c r="W144" s="9"/>
      <c r="X144" s="13"/>
      <c r="Y144" s="15" t="str">
        <f aca="false">IF(OR(A144="",H144=""),"",H144-A144)</f>
        <v/>
      </c>
      <c r="Z144" s="15" t="str">
        <f aca="false">IF(OR(A144="",Q144=""),"",Q144-A144)</f>
        <v/>
      </c>
      <c r="AA144" s="16" t="str">
        <f aca="false">IF(OR(L144="",J144=""),"",L144*IF(K144="",$C$3,K144)*J144*IF(E144="Short",1,-1))</f>
        <v/>
      </c>
      <c r="AB144" s="16" t="str">
        <f aca="false">IF(OR(A144="",L144="",J144=""),"",IF(N(U144)&gt;0,U144,IF(E144="Long",L144*IF(K144="",$C$3,K144)*J144,IF(AND(N(F144)&gt;0,N(G144)&gt;0),MAX(0,ABS(F144-G144)-L144)*IF(K144="",$C$3,K144)*J144,IF(AND(D144="Put",N(F144)&gt;0),MAX(0,F144-L144)*IF(K144="",$C$3,K144)*J144,"")))))</f>
        <v/>
      </c>
      <c r="AC144" s="16" t="str">
        <f aca="false">IF(OR(A144="",L144="",J144="",R144="",R144="Open"),"",IF(E144="Short",L144-N(S144),N(S144)-L144)*IF(K144="",$C$3,K144)*J144-N(T144))</f>
        <v/>
      </c>
      <c r="AD144" s="17" t="str">
        <f aca="false">IF(OR(AC144="",AB144=""),"",IF(AB144&gt;0,AC144/AB144,""))</f>
        <v/>
      </c>
      <c r="AE144" s="18" t="str">
        <f aca="false">IF(OR(AC144="",Q144=""),"",DATE(YEAR(Q144),MONTH(Q144),1))</f>
        <v/>
      </c>
      <c r="AF144" s="15" t="str">
        <f aca="false">IF(AC144="","",1)</f>
        <v/>
      </c>
    </row>
    <row r="145" customFormat="false" ht="15" hidden="false" customHeight="false" outlineLevel="0" collapsed="false">
      <c r="A145" s="8"/>
      <c r="B145" s="9"/>
      <c r="C145" s="9"/>
      <c r="D145" s="9"/>
      <c r="E145" s="9"/>
      <c r="F145" s="10"/>
      <c r="G145" s="10"/>
      <c r="H145" s="8"/>
      <c r="I145" s="10"/>
      <c r="J145" s="9"/>
      <c r="K145" s="9"/>
      <c r="L145" s="10"/>
      <c r="M145" s="11"/>
      <c r="N145" s="12"/>
      <c r="O145" s="13"/>
      <c r="P145" s="13"/>
      <c r="Q145" s="8"/>
      <c r="R145" s="9"/>
      <c r="S145" s="10"/>
      <c r="T145" s="14"/>
      <c r="U145" s="14"/>
      <c r="V145" s="9"/>
      <c r="W145" s="9"/>
      <c r="X145" s="13"/>
      <c r="Y145" s="15" t="str">
        <f aca="false">IF(OR(A145="",H145=""),"",H145-A145)</f>
        <v/>
      </c>
      <c r="Z145" s="15" t="str">
        <f aca="false">IF(OR(A145="",Q145=""),"",Q145-A145)</f>
        <v/>
      </c>
      <c r="AA145" s="16" t="str">
        <f aca="false">IF(OR(L145="",J145=""),"",L145*IF(K145="",$C$3,K145)*J145*IF(E145="Short",1,-1))</f>
        <v/>
      </c>
      <c r="AB145" s="16" t="str">
        <f aca="false">IF(OR(A145="",L145="",J145=""),"",IF(N(U145)&gt;0,U145,IF(E145="Long",L145*IF(K145="",$C$3,K145)*J145,IF(AND(N(F145)&gt;0,N(G145)&gt;0),MAX(0,ABS(F145-G145)-L145)*IF(K145="",$C$3,K145)*J145,IF(AND(D145="Put",N(F145)&gt;0),MAX(0,F145-L145)*IF(K145="",$C$3,K145)*J145,"")))))</f>
        <v/>
      </c>
      <c r="AC145" s="16" t="str">
        <f aca="false">IF(OR(A145="",L145="",J145="",R145="",R145="Open"),"",IF(E145="Short",L145-N(S145),N(S145)-L145)*IF(K145="",$C$3,K145)*J145-N(T145))</f>
        <v/>
      </c>
      <c r="AD145" s="17" t="str">
        <f aca="false">IF(OR(AC145="",AB145=""),"",IF(AB145&gt;0,AC145/AB145,""))</f>
        <v/>
      </c>
      <c r="AE145" s="18" t="str">
        <f aca="false">IF(OR(AC145="",Q145=""),"",DATE(YEAR(Q145),MONTH(Q145),1))</f>
        <v/>
      </c>
      <c r="AF145" s="15" t="str">
        <f aca="false">IF(AC145="","",1)</f>
        <v/>
      </c>
    </row>
    <row r="146" customFormat="false" ht="15" hidden="false" customHeight="false" outlineLevel="0" collapsed="false">
      <c r="A146" s="8"/>
      <c r="B146" s="9"/>
      <c r="C146" s="9"/>
      <c r="D146" s="9"/>
      <c r="E146" s="9"/>
      <c r="F146" s="10"/>
      <c r="G146" s="10"/>
      <c r="H146" s="8"/>
      <c r="I146" s="10"/>
      <c r="J146" s="9"/>
      <c r="K146" s="9"/>
      <c r="L146" s="10"/>
      <c r="M146" s="11"/>
      <c r="N146" s="12"/>
      <c r="O146" s="13"/>
      <c r="P146" s="13"/>
      <c r="Q146" s="8"/>
      <c r="R146" s="9"/>
      <c r="S146" s="10"/>
      <c r="T146" s="14"/>
      <c r="U146" s="14"/>
      <c r="V146" s="9"/>
      <c r="W146" s="9"/>
      <c r="X146" s="13"/>
      <c r="Y146" s="15" t="str">
        <f aca="false">IF(OR(A146="",H146=""),"",H146-A146)</f>
        <v/>
      </c>
      <c r="Z146" s="15" t="str">
        <f aca="false">IF(OR(A146="",Q146=""),"",Q146-A146)</f>
        <v/>
      </c>
      <c r="AA146" s="16" t="str">
        <f aca="false">IF(OR(L146="",J146=""),"",L146*IF(K146="",$C$3,K146)*J146*IF(E146="Short",1,-1))</f>
        <v/>
      </c>
      <c r="AB146" s="16" t="str">
        <f aca="false">IF(OR(A146="",L146="",J146=""),"",IF(N(U146)&gt;0,U146,IF(E146="Long",L146*IF(K146="",$C$3,K146)*J146,IF(AND(N(F146)&gt;0,N(G146)&gt;0),MAX(0,ABS(F146-G146)-L146)*IF(K146="",$C$3,K146)*J146,IF(AND(D146="Put",N(F146)&gt;0),MAX(0,F146-L146)*IF(K146="",$C$3,K146)*J146,"")))))</f>
        <v/>
      </c>
      <c r="AC146" s="16" t="str">
        <f aca="false">IF(OR(A146="",L146="",J146="",R146="",R146="Open"),"",IF(E146="Short",L146-N(S146),N(S146)-L146)*IF(K146="",$C$3,K146)*J146-N(T146))</f>
        <v/>
      </c>
      <c r="AD146" s="17" t="str">
        <f aca="false">IF(OR(AC146="",AB146=""),"",IF(AB146&gt;0,AC146/AB146,""))</f>
        <v/>
      </c>
      <c r="AE146" s="18" t="str">
        <f aca="false">IF(OR(AC146="",Q146=""),"",DATE(YEAR(Q146),MONTH(Q146),1))</f>
        <v/>
      </c>
      <c r="AF146" s="15" t="str">
        <f aca="false">IF(AC146="","",1)</f>
        <v/>
      </c>
    </row>
    <row r="147" customFormat="false" ht="15" hidden="false" customHeight="false" outlineLevel="0" collapsed="false">
      <c r="A147" s="8"/>
      <c r="B147" s="9"/>
      <c r="C147" s="9"/>
      <c r="D147" s="9"/>
      <c r="E147" s="9"/>
      <c r="F147" s="10"/>
      <c r="G147" s="10"/>
      <c r="H147" s="8"/>
      <c r="I147" s="10"/>
      <c r="J147" s="9"/>
      <c r="K147" s="9"/>
      <c r="L147" s="10"/>
      <c r="M147" s="11"/>
      <c r="N147" s="12"/>
      <c r="O147" s="13"/>
      <c r="P147" s="13"/>
      <c r="Q147" s="8"/>
      <c r="R147" s="9"/>
      <c r="S147" s="10"/>
      <c r="T147" s="14"/>
      <c r="U147" s="14"/>
      <c r="V147" s="9"/>
      <c r="W147" s="9"/>
      <c r="X147" s="13"/>
      <c r="Y147" s="15" t="str">
        <f aca="false">IF(OR(A147="",H147=""),"",H147-A147)</f>
        <v/>
      </c>
      <c r="Z147" s="15" t="str">
        <f aca="false">IF(OR(A147="",Q147=""),"",Q147-A147)</f>
        <v/>
      </c>
      <c r="AA147" s="16" t="str">
        <f aca="false">IF(OR(L147="",J147=""),"",L147*IF(K147="",$C$3,K147)*J147*IF(E147="Short",1,-1))</f>
        <v/>
      </c>
      <c r="AB147" s="16" t="str">
        <f aca="false">IF(OR(A147="",L147="",J147=""),"",IF(N(U147)&gt;0,U147,IF(E147="Long",L147*IF(K147="",$C$3,K147)*J147,IF(AND(N(F147)&gt;0,N(G147)&gt;0),MAX(0,ABS(F147-G147)-L147)*IF(K147="",$C$3,K147)*J147,IF(AND(D147="Put",N(F147)&gt;0),MAX(0,F147-L147)*IF(K147="",$C$3,K147)*J147,"")))))</f>
        <v/>
      </c>
      <c r="AC147" s="16" t="str">
        <f aca="false">IF(OR(A147="",L147="",J147="",R147="",R147="Open"),"",IF(E147="Short",L147-N(S147),N(S147)-L147)*IF(K147="",$C$3,K147)*J147-N(T147))</f>
        <v/>
      </c>
      <c r="AD147" s="17" t="str">
        <f aca="false">IF(OR(AC147="",AB147=""),"",IF(AB147&gt;0,AC147/AB147,""))</f>
        <v/>
      </c>
      <c r="AE147" s="18" t="str">
        <f aca="false">IF(OR(AC147="",Q147=""),"",DATE(YEAR(Q147),MONTH(Q147),1))</f>
        <v/>
      </c>
      <c r="AF147" s="15" t="str">
        <f aca="false">IF(AC147="","",1)</f>
        <v/>
      </c>
    </row>
    <row r="148" customFormat="false" ht="15" hidden="false" customHeight="false" outlineLevel="0" collapsed="false">
      <c r="A148" s="8"/>
      <c r="B148" s="9"/>
      <c r="C148" s="9"/>
      <c r="D148" s="9"/>
      <c r="E148" s="9"/>
      <c r="F148" s="10"/>
      <c r="G148" s="10"/>
      <c r="H148" s="8"/>
      <c r="I148" s="10"/>
      <c r="J148" s="9"/>
      <c r="K148" s="9"/>
      <c r="L148" s="10"/>
      <c r="M148" s="11"/>
      <c r="N148" s="12"/>
      <c r="O148" s="13"/>
      <c r="P148" s="13"/>
      <c r="Q148" s="8"/>
      <c r="R148" s="9"/>
      <c r="S148" s="10"/>
      <c r="T148" s="14"/>
      <c r="U148" s="14"/>
      <c r="V148" s="9"/>
      <c r="W148" s="9"/>
      <c r="X148" s="13"/>
      <c r="Y148" s="15" t="str">
        <f aca="false">IF(OR(A148="",H148=""),"",H148-A148)</f>
        <v/>
      </c>
      <c r="Z148" s="15" t="str">
        <f aca="false">IF(OR(A148="",Q148=""),"",Q148-A148)</f>
        <v/>
      </c>
      <c r="AA148" s="16" t="str">
        <f aca="false">IF(OR(L148="",J148=""),"",L148*IF(K148="",$C$3,K148)*J148*IF(E148="Short",1,-1))</f>
        <v/>
      </c>
      <c r="AB148" s="16" t="str">
        <f aca="false">IF(OR(A148="",L148="",J148=""),"",IF(N(U148)&gt;0,U148,IF(E148="Long",L148*IF(K148="",$C$3,K148)*J148,IF(AND(N(F148)&gt;0,N(G148)&gt;0),MAX(0,ABS(F148-G148)-L148)*IF(K148="",$C$3,K148)*J148,IF(AND(D148="Put",N(F148)&gt;0),MAX(0,F148-L148)*IF(K148="",$C$3,K148)*J148,"")))))</f>
        <v/>
      </c>
      <c r="AC148" s="16" t="str">
        <f aca="false">IF(OR(A148="",L148="",J148="",R148="",R148="Open"),"",IF(E148="Short",L148-N(S148),N(S148)-L148)*IF(K148="",$C$3,K148)*J148-N(T148))</f>
        <v/>
      </c>
      <c r="AD148" s="17" t="str">
        <f aca="false">IF(OR(AC148="",AB148=""),"",IF(AB148&gt;0,AC148/AB148,""))</f>
        <v/>
      </c>
      <c r="AE148" s="18" t="str">
        <f aca="false">IF(OR(AC148="",Q148=""),"",DATE(YEAR(Q148),MONTH(Q148),1))</f>
        <v/>
      </c>
      <c r="AF148" s="15" t="str">
        <f aca="false">IF(AC148="","",1)</f>
        <v/>
      </c>
    </row>
    <row r="149" customFormat="false" ht="15" hidden="false" customHeight="false" outlineLevel="0" collapsed="false">
      <c r="A149" s="8"/>
      <c r="B149" s="9"/>
      <c r="C149" s="9"/>
      <c r="D149" s="9"/>
      <c r="E149" s="9"/>
      <c r="F149" s="10"/>
      <c r="G149" s="10"/>
      <c r="H149" s="8"/>
      <c r="I149" s="10"/>
      <c r="J149" s="9"/>
      <c r="K149" s="9"/>
      <c r="L149" s="10"/>
      <c r="M149" s="11"/>
      <c r="N149" s="12"/>
      <c r="O149" s="13"/>
      <c r="P149" s="13"/>
      <c r="Q149" s="8"/>
      <c r="R149" s="9"/>
      <c r="S149" s="10"/>
      <c r="T149" s="14"/>
      <c r="U149" s="14"/>
      <c r="V149" s="9"/>
      <c r="W149" s="9"/>
      <c r="X149" s="13"/>
      <c r="Y149" s="15" t="str">
        <f aca="false">IF(OR(A149="",H149=""),"",H149-A149)</f>
        <v/>
      </c>
      <c r="Z149" s="15" t="str">
        <f aca="false">IF(OR(A149="",Q149=""),"",Q149-A149)</f>
        <v/>
      </c>
      <c r="AA149" s="16" t="str">
        <f aca="false">IF(OR(L149="",J149=""),"",L149*IF(K149="",$C$3,K149)*J149*IF(E149="Short",1,-1))</f>
        <v/>
      </c>
      <c r="AB149" s="16" t="str">
        <f aca="false">IF(OR(A149="",L149="",J149=""),"",IF(N(U149)&gt;0,U149,IF(E149="Long",L149*IF(K149="",$C$3,K149)*J149,IF(AND(N(F149)&gt;0,N(G149)&gt;0),MAX(0,ABS(F149-G149)-L149)*IF(K149="",$C$3,K149)*J149,IF(AND(D149="Put",N(F149)&gt;0),MAX(0,F149-L149)*IF(K149="",$C$3,K149)*J149,"")))))</f>
        <v/>
      </c>
      <c r="AC149" s="16" t="str">
        <f aca="false">IF(OR(A149="",L149="",J149="",R149="",R149="Open"),"",IF(E149="Short",L149-N(S149),N(S149)-L149)*IF(K149="",$C$3,K149)*J149-N(T149))</f>
        <v/>
      </c>
      <c r="AD149" s="17" t="str">
        <f aca="false">IF(OR(AC149="",AB149=""),"",IF(AB149&gt;0,AC149/AB149,""))</f>
        <v/>
      </c>
      <c r="AE149" s="18" t="str">
        <f aca="false">IF(OR(AC149="",Q149=""),"",DATE(YEAR(Q149),MONTH(Q149),1))</f>
        <v/>
      </c>
      <c r="AF149" s="15" t="str">
        <f aca="false">IF(AC149="","",1)</f>
        <v/>
      </c>
    </row>
    <row r="150" customFormat="false" ht="15" hidden="false" customHeight="false" outlineLevel="0" collapsed="false">
      <c r="A150" s="8"/>
      <c r="B150" s="9"/>
      <c r="C150" s="9"/>
      <c r="D150" s="9"/>
      <c r="E150" s="9"/>
      <c r="F150" s="10"/>
      <c r="G150" s="10"/>
      <c r="H150" s="8"/>
      <c r="I150" s="10"/>
      <c r="J150" s="9"/>
      <c r="K150" s="9"/>
      <c r="L150" s="10"/>
      <c r="M150" s="11"/>
      <c r="N150" s="12"/>
      <c r="O150" s="13"/>
      <c r="P150" s="13"/>
      <c r="Q150" s="8"/>
      <c r="R150" s="9"/>
      <c r="S150" s="10"/>
      <c r="T150" s="14"/>
      <c r="U150" s="14"/>
      <c r="V150" s="9"/>
      <c r="W150" s="9"/>
      <c r="X150" s="13"/>
      <c r="Y150" s="15" t="str">
        <f aca="false">IF(OR(A150="",H150=""),"",H150-A150)</f>
        <v/>
      </c>
      <c r="Z150" s="15" t="str">
        <f aca="false">IF(OR(A150="",Q150=""),"",Q150-A150)</f>
        <v/>
      </c>
      <c r="AA150" s="16" t="str">
        <f aca="false">IF(OR(L150="",J150=""),"",L150*IF(K150="",$C$3,K150)*J150*IF(E150="Short",1,-1))</f>
        <v/>
      </c>
      <c r="AB150" s="16" t="str">
        <f aca="false">IF(OR(A150="",L150="",J150=""),"",IF(N(U150)&gt;0,U150,IF(E150="Long",L150*IF(K150="",$C$3,K150)*J150,IF(AND(N(F150)&gt;0,N(G150)&gt;0),MAX(0,ABS(F150-G150)-L150)*IF(K150="",$C$3,K150)*J150,IF(AND(D150="Put",N(F150)&gt;0),MAX(0,F150-L150)*IF(K150="",$C$3,K150)*J150,"")))))</f>
        <v/>
      </c>
      <c r="AC150" s="16" t="str">
        <f aca="false">IF(OR(A150="",L150="",J150="",R150="",R150="Open"),"",IF(E150="Short",L150-N(S150),N(S150)-L150)*IF(K150="",$C$3,K150)*J150-N(T150))</f>
        <v/>
      </c>
      <c r="AD150" s="17" t="str">
        <f aca="false">IF(OR(AC150="",AB150=""),"",IF(AB150&gt;0,AC150/AB150,""))</f>
        <v/>
      </c>
      <c r="AE150" s="18" t="str">
        <f aca="false">IF(OR(AC150="",Q150=""),"",DATE(YEAR(Q150),MONTH(Q150),1))</f>
        <v/>
      </c>
      <c r="AF150" s="15" t="str">
        <f aca="false">IF(AC150="","",1)</f>
        <v/>
      </c>
    </row>
    <row r="151" customFormat="false" ht="15" hidden="false" customHeight="false" outlineLevel="0" collapsed="false">
      <c r="A151" s="8"/>
      <c r="B151" s="9"/>
      <c r="C151" s="9"/>
      <c r="D151" s="9"/>
      <c r="E151" s="9"/>
      <c r="F151" s="10"/>
      <c r="G151" s="10"/>
      <c r="H151" s="8"/>
      <c r="I151" s="10"/>
      <c r="J151" s="9"/>
      <c r="K151" s="9"/>
      <c r="L151" s="10"/>
      <c r="M151" s="11"/>
      <c r="N151" s="12"/>
      <c r="O151" s="13"/>
      <c r="P151" s="13"/>
      <c r="Q151" s="8"/>
      <c r="R151" s="9"/>
      <c r="S151" s="10"/>
      <c r="T151" s="14"/>
      <c r="U151" s="14"/>
      <c r="V151" s="9"/>
      <c r="W151" s="9"/>
      <c r="X151" s="13"/>
      <c r="Y151" s="15" t="str">
        <f aca="false">IF(OR(A151="",H151=""),"",H151-A151)</f>
        <v/>
      </c>
      <c r="Z151" s="15" t="str">
        <f aca="false">IF(OR(A151="",Q151=""),"",Q151-A151)</f>
        <v/>
      </c>
      <c r="AA151" s="16" t="str">
        <f aca="false">IF(OR(L151="",J151=""),"",L151*IF(K151="",$C$3,K151)*J151*IF(E151="Short",1,-1))</f>
        <v/>
      </c>
      <c r="AB151" s="16" t="str">
        <f aca="false">IF(OR(A151="",L151="",J151=""),"",IF(N(U151)&gt;0,U151,IF(E151="Long",L151*IF(K151="",$C$3,K151)*J151,IF(AND(N(F151)&gt;0,N(G151)&gt;0),MAX(0,ABS(F151-G151)-L151)*IF(K151="",$C$3,K151)*J151,IF(AND(D151="Put",N(F151)&gt;0),MAX(0,F151-L151)*IF(K151="",$C$3,K151)*J151,"")))))</f>
        <v/>
      </c>
      <c r="AC151" s="16" t="str">
        <f aca="false">IF(OR(A151="",L151="",J151="",R151="",R151="Open"),"",IF(E151="Short",L151-N(S151),N(S151)-L151)*IF(K151="",$C$3,K151)*J151-N(T151))</f>
        <v/>
      </c>
      <c r="AD151" s="17" t="str">
        <f aca="false">IF(OR(AC151="",AB151=""),"",IF(AB151&gt;0,AC151/AB151,""))</f>
        <v/>
      </c>
      <c r="AE151" s="18" t="str">
        <f aca="false">IF(OR(AC151="",Q151=""),"",DATE(YEAR(Q151),MONTH(Q151),1))</f>
        <v/>
      </c>
      <c r="AF151" s="15" t="str">
        <f aca="false">IF(AC151="","",1)</f>
        <v/>
      </c>
    </row>
    <row r="152" customFormat="false" ht="15" hidden="false" customHeight="false" outlineLevel="0" collapsed="false">
      <c r="A152" s="8"/>
      <c r="B152" s="9"/>
      <c r="C152" s="9"/>
      <c r="D152" s="9"/>
      <c r="E152" s="9"/>
      <c r="F152" s="10"/>
      <c r="G152" s="10"/>
      <c r="H152" s="8"/>
      <c r="I152" s="10"/>
      <c r="J152" s="9"/>
      <c r="K152" s="9"/>
      <c r="L152" s="10"/>
      <c r="M152" s="11"/>
      <c r="N152" s="12"/>
      <c r="O152" s="13"/>
      <c r="P152" s="13"/>
      <c r="Q152" s="8"/>
      <c r="R152" s="9"/>
      <c r="S152" s="10"/>
      <c r="T152" s="14"/>
      <c r="U152" s="14"/>
      <c r="V152" s="9"/>
      <c r="W152" s="9"/>
      <c r="X152" s="13"/>
      <c r="Y152" s="15" t="str">
        <f aca="false">IF(OR(A152="",H152=""),"",H152-A152)</f>
        <v/>
      </c>
      <c r="Z152" s="15" t="str">
        <f aca="false">IF(OR(A152="",Q152=""),"",Q152-A152)</f>
        <v/>
      </c>
      <c r="AA152" s="16" t="str">
        <f aca="false">IF(OR(L152="",J152=""),"",L152*IF(K152="",$C$3,K152)*J152*IF(E152="Short",1,-1))</f>
        <v/>
      </c>
      <c r="AB152" s="16" t="str">
        <f aca="false">IF(OR(A152="",L152="",J152=""),"",IF(N(U152)&gt;0,U152,IF(E152="Long",L152*IF(K152="",$C$3,K152)*J152,IF(AND(N(F152)&gt;0,N(G152)&gt;0),MAX(0,ABS(F152-G152)-L152)*IF(K152="",$C$3,K152)*J152,IF(AND(D152="Put",N(F152)&gt;0),MAX(0,F152-L152)*IF(K152="",$C$3,K152)*J152,"")))))</f>
        <v/>
      </c>
      <c r="AC152" s="16" t="str">
        <f aca="false">IF(OR(A152="",L152="",J152="",R152="",R152="Open"),"",IF(E152="Short",L152-N(S152),N(S152)-L152)*IF(K152="",$C$3,K152)*J152-N(T152))</f>
        <v/>
      </c>
      <c r="AD152" s="17" t="str">
        <f aca="false">IF(OR(AC152="",AB152=""),"",IF(AB152&gt;0,AC152/AB152,""))</f>
        <v/>
      </c>
      <c r="AE152" s="18" t="str">
        <f aca="false">IF(OR(AC152="",Q152=""),"",DATE(YEAR(Q152),MONTH(Q152),1))</f>
        <v/>
      </c>
      <c r="AF152" s="15" t="str">
        <f aca="false">IF(AC152="","",1)</f>
        <v/>
      </c>
    </row>
    <row r="153" customFormat="false" ht="15" hidden="false" customHeight="false" outlineLevel="0" collapsed="false">
      <c r="A153" s="8"/>
      <c r="B153" s="9"/>
      <c r="C153" s="9"/>
      <c r="D153" s="9"/>
      <c r="E153" s="9"/>
      <c r="F153" s="10"/>
      <c r="G153" s="10"/>
      <c r="H153" s="8"/>
      <c r="I153" s="10"/>
      <c r="J153" s="9"/>
      <c r="K153" s="9"/>
      <c r="L153" s="10"/>
      <c r="M153" s="11"/>
      <c r="N153" s="12"/>
      <c r="O153" s="13"/>
      <c r="P153" s="13"/>
      <c r="Q153" s="8"/>
      <c r="R153" s="9"/>
      <c r="S153" s="10"/>
      <c r="T153" s="14"/>
      <c r="U153" s="14"/>
      <c r="V153" s="9"/>
      <c r="W153" s="9"/>
      <c r="X153" s="13"/>
      <c r="Y153" s="15" t="str">
        <f aca="false">IF(OR(A153="",H153=""),"",H153-A153)</f>
        <v/>
      </c>
      <c r="Z153" s="15" t="str">
        <f aca="false">IF(OR(A153="",Q153=""),"",Q153-A153)</f>
        <v/>
      </c>
      <c r="AA153" s="16" t="str">
        <f aca="false">IF(OR(L153="",J153=""),"",L153*IF(K153="",$C$3,K153)*J153*IF(E153="Short",1,-1))</f>
        <v/>
      </c>
      <c r="AB153" s="16" t="str">
        <f aca="false">IF(OR(A153="",L153="",J153=""),"",IF(N(U153)&gt;0,U153,IF(E153="Long",L153*IF(K153="",$C$3,K153)*J153,IF(AND(N(F153)&gt;0,N(G153)&gt;0),MAX(0,ABS(F153-G153)-L153)*IF(K153="",$C$3,K153)*J153,IF(AND(D153="Put",N(F153)&gt;0),MAX(0,F153-L153)*IF(K153="",$C$3,K153)*J153,"")))))</f>
        <v/>
      </c>
      <c r="AC153" s="16" t="str">
        <f aca="false">IF(OR(A153="",L153="",J153="",R153="",R153="Open"),"",IF(E153="Short",L153-N(S153),N(S153)-L153)*IF(K153="",$C$3,K153)*J153-N(T153))</f>
        <v/>
      </c>
      <c r="AD153" s="17" t="str">
        <f aca="false">IF(OR(AC153="",AB153=""),"",IF(AB153&gt;0,AC153/AB153,""))</f>
        <v/>
      </c>
      <c r="AE153" s="18" t="str">
        <f aca="false">IF(OR(AC153="",Q153=""),"",DATE(YEAR(Q153),MONTH(Q153),1))</f>
        <v/>
      </c>
      <c r="AF153" s="15" t="str">
        <f aca="false">IF(AC153="","",1)</f>
        <v/>
      </c>
    </row>
    <row r="154" customFormat="false" ht="15" hidden="false" customHeight="false" outlineLevel="0" collapsed="false">
      <c r="A154" s="8"/>
      <c r="B154" s="9"/>
      <c r="C154" s="9"/>
      <c r="D154" s="9"/>
      <c r="E154" s="9"/>
      <c r="F154" s="10"/>
      <c r="G154" s="10"/>
      <c r="H154" s="8"/>
      <c r="I154" s="10"/>
      <c r="J154" s="9"/>
      <c r="K154" s="9"/>
      <c r="L154" s="10"/>
      <c r="M154" s="11"/>
      <c r="N154" s="12"/>
      <c r="O154" s="13"/>
      <c r="P154" s="13"/>
      <c r="Q154" s="8"/>
      <c r="R154" s="9"/>
      <c r="S154" s="10"/>
      <c r="T154" s="14"/>
      <c r="U154" s="14"/>
      <c r="V154" s="9"/>
      <c r="W154" s="9"/>
      <c r="X154" s="13"/>
      <c r="Y154" s="15" t="str">
        <f aca="false">IF(OR(A154="",H154=""),"",H154-A154)</f>
        <v/>
      </c>
      <c r="Z154" s="15" t="str">
        <f aca="false">IF(OR(A154="",Q154=""),"",Q154-A154)</f>
        <v/>
      </c>
      <c r="AA154" s="16" t="str">
        <f aca="false">IF(OR(L154="",J154=""),"",L154*IF(K154="",$C$3,K154)*J154*IF(E154="Short",1,-1))</f>
        <v/>
      </c>
      <c r="AB154" s="16" t="str">
        <f aca="false">IF(OR(A154="",L154="",J154=""),"",IF(N(U154)&gt;0,U154,IF(E154="Long",L154*IF(K154="",$C$3,K154)*J154,IF(AND(N(F154)&gt;0,N(G154)&gt;0),MAX(0,ABS(F154-G154)-L154)*IF(K154="",$C$3,K154)*J154,IF(AND(D154="Put",N(F154)&gt;0),MAX(0,F154-L154)*IF(K154="",$C$3,K154)*J154,"")))))</f>
        <v/>
      </c>
      <c r="AC154" s="16" t="str">
        <f aca="false">IF(OR(A154="",L154="",J154="",R154="",R154="Open"),"",IF(E154="Short",L154-N(S154),N(S154)-L154)*IF(K154="",$C$3,K154)*J154-N(T154))</f>
        <v/>
      </c>
      <c r="AD154" s="17" t="str">
        <f aca="false">IF(OR(AC154="",AB154=""),"",IF(AB154&gt;0,AC154/AB154,""))</f>
        <v/>
      </c>
      <c r="AE154" s="18" t="str">
        <f aca="false">IF(OR(AC154="",Q154=""),"",DATE(YEAR(Q154),MONTH(Q154),1))</f>
        <v/>
      </c>
      <c r="AF154" s="15" t="str">
        <f aca="false">IF(AC154="","",1)</f>
        <v/>
      </c>
    </row>
    <row r="155" customFormat="false" ht="15" hidden="false" customHeight="false" outlineLevel="0" collapsed="false">
      <c r="A155" s="8"/>
      <c r="B155" s="9"/>
      <c r="C155" s="9"/>
      <c r="D155" s="9"/>
      <c r="E155" s="9"/>
      <c r="F155" s="10"/>
      <c r="G155" s="10"/>
      <c r="H155" s="8"/>
      <c r="I155" s="10"/>
      <c r="J155" s="9"/>
      <c r="K155" s="9"/>
      <c r="L155" s="10"/>
      <c r="M155" s="11"/>
      <c r="N155" s="12"/>
      <c r="O155" s="13"/>
      <c r="P155" s="13"/>
      <c r="Q155" s="8"/>
      <c r="R155" s="9"/>
      <c r="S155" s="10"/>
      <c r="T155" s="14"/>
      <c r="U155" s="14"/>
      <c r="V155" s="9"/>
      <c r="W155" s="9"/>
      <c r="X155" s="13"/>
      <c r="Y155" s="15" t="str">
        <f aca="false">IF(OR(A155="",H155=""),"",H155-A155)</f>
        <v/>
      </c>
      <c r="Z155" s="15" t="str">
        <f aca="false">IF(OR(A155="",Q155=""),"",Q155-A155)</f>
        <v/>
      </c>
      <c r="AA155" s="16" t="str">
        <f aca="false">IF(OR(L155="",J155=""),"",L155*IF(K155="",$C$3,K155)*J155*IF(E155="Short",1,-1))</f>
        <v/>
      </c>
      <c r="AB155" s="16" t="str">
        <f aca="false">IF(OR(A155="",L155="",J155=""),"",IF(N(U155)&gt;0,U155,IF(E155="Long",L155*IF(K155="",$C$3,K155)*J155,IF(AND(N(F155)&gt;0,N(G155)&gt;0),MAX(0,ABS(F155-G155)-L155)*IF(K155="",$C$3,K155)*J155,IF(AND(D155="Put",N(F155)&gt;0),MAX(0,F155-L155)*IF(K155="",$C$3,K155)*J155,"")))))</f>
        <v/>
      </c>
      <c r="AC155" s="16" t="str">
        <f aca="false">IF(OR(A155="",L155="",J155="",R155="",R155="Open"),"",IF(E155="Short",L155-N(S155),N(S155)-L155)*IF(K155="",$C$3,K155)*J155-N(T155))</f>
        <v/>
      </c>
      <c r="AD155" s="17" t="str">
        <f aca="false">IF(OR(AC155="",AB155=""),"",IF(AB155&gt;0,AC155/AB155,""))</f>
        <v/>
      </c>
      <c r="AE155" s="18" t="str">
        <f aca="false">IF(OR(AC155="",Q155=""),"",DATE(YEAR(Q155),MONTH(Q155),1))</f>
        <v/>
      </c>
      <c r="AF155" s="15" t="str">
        <f aca="false">IF(AC155="","",1)</f>
        <v/>
      </c>
    </row>
    <row r="156" customFormat="false" ht="15" hidden="false" customHeight="false" outlineLevel="0" collapsed="false">
      <c r="A156" s="8"/>
      <c r="B156" s="9"/>
      <c r="C156" s="9"/>
      <c r="D156" s="9"/>
      <c r="E156" s="9"/>
      <c r="F156" s="10"/>
      <c r="G156" s="10"/>
      <c r="H156" s="8"/>
      <c r="I156" s="10"/>
      <c r="J156" s="9"/>
      <c r="K156" s="9"/>
      <c r="L156" s="10"/>
      <c r="M156" s="11"/>
      <c r="N156" s="12"/>
      <c r="O156" s="13"/>
      <c r="P156" s="13"/>
      <c r="Q156" s="8"/>
      <c r="R156" s="9"/>
      <c r="S156" s="10"/>
      <c r="T156" s="14"/>
      <c r="U156" s="14"/>
      <c r="V156" s="9"/>
      <c r="W156" s="9"/>
      <c r="X156" s="13"/>
      <c r="Y156" s="15" t="str">
        <f aca="false">IF(OR(A156="",H156=""),"",H156-A156)</f>
        <v/>
      </c>
      <c r="Z156" s="15" t="str">
        <f aca="false">IF(OR(A156="",Q156=""),"",Q156-A156)</f>
        <v/>
      </c>
      <c r="AA156" s="16" t="str">
        <f aca="false">IF(OR(L156="",J156=""),"",L156*IF(K156="",$C$3,K156)*J156*IF(E156="Short",1,-1))</f>
        <v/>
      </c>
      <c r="AB156" s="16" t="str">
        <f aca="false">IF(OR(A156="",L156="",J156=""),"",IF(N(U156)&gt;0,U156,IF(E156="Long",L156*IF(K156="",$C$3,K156)*J156,IF(AND(N(F156)&gt;0,N(G156)&gt;0),MAX(0,ABS(F156-G156)-L156)*IF(K156="",$C$3,K156)*J156,IF(AND(D156="Put",N(F156)&gt;0),MAX(0,F156-L156)*IF(K156="",$C$3,K156)*J156,"")))))</f>
        <v/>
      </c>
      <c r="AC156" s="16" t="str">
        <f aca="false">IF(OR(A156="",L156="",J156="",R156="",R156="Open"),"",IF(E156="Short",L156-N(S156),N(S156)-L156)*IF(K156="",$C$3,K156)*J156-N(T156))</f>
        <v/>
      </c>
      <c r="AD156" s="17" t="str">
        <f aca="false">IF(OR(AC156="",AB156=""),"",IF(AB156&gt;0,AC156/AB156,""))</f>
        <v/>
      </c>
      <c r="AE156" s="18" t="str">
        <f aca="false">IF(OR(AC156="",Q156=""),"",DATE(YEAR(Q156),MONTH(Q156),1))</f>
        <v/>
      </c>
      <c r="AF156" s="15" t="str">
        <f aca="false">IF(AC156="","",1)</f>
        <v/>
      </c>
    </row>
    <row r="157" customFormat="false" ht="15" hidden="false" customHeight="false" outlineLevel="0" collapsed="false">
      <c r="A157" s="8"/>
      <c r="B157" s="9"/>
      <c r="C157" s="9"/>
      <c r="D157" s="9"/>
      <c r="E157" s="9"/>
      <c r="F157" s="10"/>
      <c r="G157" s="10"/>
      <c r="H157" s="8"/>
      <c r="I157" s="10"/>
      <c r="J157" s="9"/>
      <c r="K157" s="9"/>
      <c r="L157" s="10"/>
      <c r="M157" s="11"/>
      <c r="N157" s="12"/>
      <c r="O157" s="13"/>
      <c r="P157" s="13"/>
      <c r="Q157" s="8"/>
      <c r="R157" s="9"/>
      <c r="S157" s="10"/>
      <c r="T157" s="14"/>
      <c r="U157" s="14"/>
      <c r="V157" s="9"/>
      <c r="W157" s="9"/>
      <c r="X157" s="13"/>
      <c r="Y157" s="15" t="str">
        <f aca="false">IF(OR(A157="",H157=""),"",H157-A157)</f>
        <v/>
      </c>
      <c r="Z157" s="15" t="str">
        <f aca="false">IF(OR(A157="",Q157=""),"",Q157-A157)</f>
        <v/>
      </c>
      <c r="AA157" s="16" t="str">
        <f aca="false">IF(OR(L157="",J157=""),"",L157*IF(K157="",$C$3,K157)*J157*IF(E157="Short",1,-1))</f>
        <v/>
      </c>
      <c r="AB157" s="16" t="str">
        <f aca="false">IF(OR(A157="",L157="",J157=""),"",IF(N(U157)&gt;0,U157,IF(E157="Long",L157*IF(K157="",$C$3,K157)*J157,IF(AND(N(F157)&gt;0,N(G157)&gt;0),MAX(0,ABS(F157-G157)-L157)*IF(K157="",$C$3,K157)*J157,IF(AND(D157="Put",N(F157)&gt;0),MAX(0,F157-L157)*IF(K157="",$C$3,K157)*J157,"")))))</f>
        <v/>
      </c>
      <c r="AC157" s="16" t="str">
        <f aca="false">IF(OR(A157="",L157="",J157="",R157="",R157="Open"),"",IF(E157="Short",L157-N(S157),N(S157)-L157)*IF(K157="",$C$3,K157)*J157-N(T157))</f>
        <v/>
      </c>
      <c r="AD157" s="17" t="str">
        <f aca="false">IF(OR(AC157="",AB157=""),"",IF(AB157&gt;0,AC157/AB157,""))</f>
        <v/>
      </c>
      <c r="AE157" s="18" t="str">
        <f aca="false">IF(OR(AC157="",Q157=""),"",DATE(YEAR(Q157),MONTH(Q157),1))</f>
        <v/>
      </c>
      <c r="AF157" s="15" t="str">
        <f aca="false">IF(AC157="","",1)</f>
        <v/>
      </c>
    </row>
    <row r="158" customFormat="false" ht="15" hidden="false" customHeight="false" outlineLevel="0" collapsed="false">
      <c r="A158" s="8"/>
      <c r="B158" s="9"/>
      <c r="C158" s="9"/>
      <c r="D158" s="9"/>
      <c r="E158" s="9"/>
      <c r="F158" s="10"/>
      <c r="G158" s="10"/>
      <c r="H158" s="8"/>
      <c r="I158" s="10"/>
      <c r="J158" s="9"/>
      <c r="K158" s="9"/>
      <c r="L158" s="10"/>
      <c r="M158" s="11"/>
      <c r="N158" s="12"/>
      <c r="O158" s="13"/>
      <c r="P158" s="13"/>
      <c r="Q158" s="8"/>
      <c r="R158" s="9"/>
      <c r="S158" s="10"/>
      <c r="T158" s="14"/>
      <c r="U158" s="14"/>
      <c r="V158" s="9"/>
      <c r="W158" s="9"/>
      <c r="X158" s="13"/>
      <c r="Y158" s="15" t="str">
        <f aca="false">IF(OR(A158="",H158=""),"",H158-A158)</f>
        <v/>
      </c>
      <c r="Z158" s="15" t="str">
        <f aca="false">IF(OR(A158="",Q158=""),"",Q158-A158)</f>
        <v/>
      </c>
      <c r="AA158" s="16" t="str">
        <f aca="false">IF(OR(L158="",J158=""),"",L158*IF(K158="",$C$3,K158)*J158*IF(E158="Short",1,-1))</f>
        <v/>
      </c>
      <c r="AB158" s="16" t="str">
        <f aca="false">IF(OR(A158="",L158="",J158=""),"",IF(N(U158)&gt;0,U158,IF(E158="Long",L158*IF(K158="",$C$3,K158)*J158,IF(AND(N(F158)&gt;0,N(G158)&gt;0),MAX(0,ABS(F158-G158)-L158)*IF(K158="",$C$3,K158)*J158,IF(AND(D158="Put",N(F158)&gt;0),MAX(0,F158-L158)*IF(K158="",$C$3,K158)*J158,"")))))</f>
        <v/>
      </c>
      <c r="AC158" s="16" t="str">
        <f aca="false">IF(OR(A158="",L158="",J158="",R158="",R158="Open"),"",IF(E158="Short",L158-N(S158),N(S158)-L158)*IF(K158="",$C$3,K158)*J158-N(T158))</f>
        <v/>
      </c>
      <c r="AD158" s="17" t="str">
        <f aca="false">IF(OR(AC158="",AB158=""),"",IF(AB158&gt;0,AC158/AB158,""))</f>
        <v/>
      </c>
      <c r="AE158" s="18" t="str">
        <f aca="false">IF(OR(AC158="",Q158=""),"",DATE(YEAR(Q158),MONTH(Q158),1))</f>
        <v/>
      </c>
      <c r="AF158" s="15" t="str">
        <f aca="false">IF(AC158="","",1)</f>
        <v/>
      </c>
    </row>
    <row r="159" customFormat="false" ht="15" hidden="false" customHeight="false" outlineLevel="0" collapsed="false">
      <c r="A159" s="8"/>
      <c r="B159" s="9"/>
      <c r="C159" s="9"/>
      <c r="D159" s="9"/>
      <c r="E159" s="9"/>
      <c r="F159" s="10"/>
      <c r="G159" s="10"/>
      <c r="H159" s="8"/>
      <c r="I159" s="10"/>
      <c r="J159" s="9"/>
      <c r="K159" s="9"/>
      <c r="L159" s="10"/>
      <c r="M159" s="11"/>
      <c r="N159" s="12"/>
      <c r="O159" s="13"/>
      <c r="P159" s="13"/>
      <c r="Q159" s="8"/>
      <c r="R159" s="9"/>
      <c r="S159" s="10"/>
      <c r="T159" s="14"/>
      <c r="U159" s="14"/>
      <c r="V159" s="9"/>
      <c r="W159" s="9"/>
      <c r="X159" s="13"/>
      <c r="Y159" s="15" t="str">
        <f aca="false">IF(OR(A159="",H159=""),"",H159-A159)</f>
        <v/>
      </c>
      <c r="Z159" s="15" t="str">
        <f aca="false">IF(OR(A159="",Q159=""),"",Q159-A159)</f>
        <v/>
      </c>
      <c r="AA159" s="16" t="str">
        <f aca="false">IF(OR(L159="",J159=""),"",L159*IF(K159="",$C$3,K159)*J159*IF(E159="Short",1,-1))</f>
        <v/>
      </c>
      <c r="AB159" s="16" t="str">
        <f aca="false">IF(OR(A159="",L159="",J159=""),"",IF(N(U159)&gt;0,U159,IF(E159="Long",L159*IF(K159="",$C$3,K159)*J159,IF(AND(N(F159)&gt;0,N(G159)&gt;0),MAX(0,ABS(F159-G159)-L159)*IF(K159="",$C$3,K159)*J159,IF(AND(D159="Put",N(F159)&gt;0),MAX(0,F159-L159)*IF(K159="",$C$3,K159)*J159,"")))))</f>
        <v/>
      </c>
      <c r="AC159" s="16" t="str">
        <f aca="false">IF(OR(A159="",L159="",J159="",R159="",R159="Open"),"",IF(E159="Short",L159-N(S159),N(S159)-L159)*IF(K159="",$C$3,K159)*J159-N(T159))</f>
        <v/>
      </c>
      <c r="AD159" s="17" t="str">
        <f aca="false">IF(OR(AC159="",AB159=""),"",IF(AB159&gt;0,AC159/AB159,""))</f>
        <v/>
      </c>
      <c r="AE159" s="18" t="str">
        <f aca="false">IF(OR(AC159="",Q159=""),"",DATE(YEAR(Q159),MONTH(Q159),1))</f>
        <v/>
      </c>
      <c r="AF159" s="15" t="str">
        <f aca="false">IF(AC159="","",1)</f>
        <v/>
      </c>
    </row>
    <row r="160" customFormat="false" ht="15" hidden="false" customHeight="false" outlineLevel="0" collapsed="false">
      <c r="A160" s="8"/>
      <c r="B160" s="9"/>
      <c r="C160" s="9"/>
      <c r="D160" s="9"/>
      <c r="E160" s="9"/>
      <c r="F160" s="10"/>
      <c r="G160" s="10"/>
      <c r="H160" s="8"/>
      <c r="I160" s="10"/>
      <c r="J160" s="9"/>
      <c r="K160" s="9"/>
      <c r="L160" s="10"/>
      <c r="M160" s="11"/>
      <c r="N160" s="12"/>
      <c r="O160" s="13"/>
      <c r="P160" s="13"/>
      <c r="Q160" s="8"/>
      <c r="R160" s="9"/>
      <c r="S160" s="10"/>
      <c r="T160" s="14"/>
      <c r="U160" s="14"/>
      <c r="V160" s="9"/>
      <c r="W160" s="9"/>
      <c r="X160" s="13"/>
      <c r="Y160" s="15" t="str">
        <f aca="false">IF(OR(A160="",H160=""),"",H160-A160)</f>
        <v/>
      </c>
      <c r="Z160" s="15" t="str">
        <f aca="false">IF(OR(A160="",Q160=""),"",Q160-A160)</f>
        <v/>
      </c>
      <c r="AA160" s="16" t="str">
        <f aca="false">IF(OR(L160="",J160=""),"",L160*IF(K160="",$C$3,K160)*J160*IF(E160="Short",1,-1))</f>
        <v/>
      </c>
      <c r="AB160" s="16" t="str">
        <f aca="false">IF(OR(A160="",L160="",J160=""),"",IF(N(U160)&gt;0,U160,IF(E160="Long",L160*IF(K160="",$C$3,K160)*J160,IF(AND(N(F160)&gt;0,N(G160)&gt;0),MAX(0,ABS(F160-G160)-L160)*IF(K160="",$C$3,K160)*J160,IF(AND(D160="Put",N(F160)&gt;0),MAX(0,F160-L160)*IF(K160="",$C$3,K160)*J160,"")))))</f>
        <v/>
      </c>
      <c r="AC160" s="16" t="str">
        <f aca="false">IF(OR(A160="",L160="",J160="",R160="",R160="Open"),"",IF(E160="Short",L160-N(S160),N(S160)-L160)*IF(K160="",$C$3,K160)*J160-N(T160))</f>
        <v/>
      </c>
      <c r="AD160" s="17" t="str">
        <f aca="false">IF(OR(AC160="",AB160=""),"",IF(AB160&gt;0,AC160/AB160,""))</f>
        <v/>
      </c>
      <c r="AE160" s="18" t="str">
        <f aca="false">IF(OR(AC160="",Q160=""),"",DATE(YEAR(Q160),MONTH(Q160),1))</f>
        <v/>
      </c>
      <c r="AF160" s="15" t="str">
        <f aca="false">IF(AC160="","",1)</f>
        <v/>
      </c>
    </row>
    <row r="161" customFormat="false" ht="15" hidden="false" customHeight="false" outlineLevel="0" collapsed="false">
      <c r="A161" s="8"/>
      <c r="B161" s="9"/>
      <c r="C161" s="9"/>
      <c r="D161" s="9"/>
      <c r="E161" s="9"/>
      <c r="F161" s="10"/>
      <c r="G161" s="10"/>
      <c r="H161" s="8"/>
      <c r="I161" s="10"/>
      <c r="J161" s="9"/>
      <c r="K161" s="9"/>
      <c r="L161" s="10"/>
      <c r="M161" s="11"/>
      <c r="N161" s="12"/>
      <c r="O161" s="13"/>
      <c r="P161" s="13"/>
      <c r="Q161" s="8"/>
      <c r="R161" s="9"/>
      <c r="S161" s="10"/>
      <c r="T161" s="14"/>
      <c r="U161" s="14"/>
      <c r="V161" s="9"/>
      <c r="W161" s="9"/>
      <c r="X161" s="13"/>
      <c r="Y161" s="15" t="str">
        <f aca="false">IF(OR(A161="",H161=""),"",H161-A161)</f>
        <v/>
      </c>
      <c r="Z161" s="15" t="str">
        <f aca="false">IF(OR(A161="",Q161=""),"",Q161-A161)</f>
        <v/>
      </c>
      <c r="AA161" s="16" t="str">
        <f aca="false">IF(OR(L161="",J161=""),"",L161*IF(K161="",$C$3,K161)*J161*IF(E161="Short",1,-1))</f>
        <v/>
      </c>
      <c r="AB161" s="16" t="str">
        <f aca="false">IF(OR(A161="",L161="",J161=""),"",IF(N(U161)&gt;0,U161,IF(E161="Long",L161*IF(K161="",$C$3,K161)*J161,IF(AND(N(F161)&gt;0,N(G161)&gt;0),MAX(0,ABS(F161-G161)-L161)*IF(K161="",$C$3,K161)*J161,IF(AND(D161="Put",N(F161)&gt;0),MAX(0,F161-L161)*IF(K161="",$C$3,K161)*J161,"")))))</f>
        <v/>
      </c>
      <c r="AC161" s="16" t="str">
        <f aca="false">IF(OR(A161="",L161="",J161="",R161="",R161="Open"),"",IF(E161="Short",L161-N(S161),N(S161)-L161)*IF(K161="",$C$3,K161)*J161-N(T161))</f>
        <v/>
      </c>
      <c r="AD161" s="17" t="str">
        <f aca="false">IF(OR(AC161="",AB161=""),"",IF(AB161&gt;0,AC161/AB161,""))</f>
        <v/>
      </c>
      <c r="AE161" s="18" t="str">
        <f aca="false">IF(OR(AC161="",Q161=""),"",DATE(YEAR(Q161),MONTH(Q161),1))</f>
        <v/>
      </c>
      <c r="AF161" s="15" t="str">
        <f aca="false">IF(AC161="","",1)</f>
        <v/>
      </c>
    </row>
    <row r="162" customFormat="false" ht="15" hidden="false" customHeight="false" outlineLevel="0" collapsed="false">
      <c r="A162" s="8"/>
      <c r="B162" s="9"/>
      <c r="C162" s="9"/>
      <c r="D162" s="9"/>
      <c r="E162" s="9"/>
      <c r="F162" s="10"/>
      <c r="G162" s="10"/>
      <c r="H162" s="8"/>
      <c r="I162" s="10"/>
      <c r="J162" s="9"/>
      <c r="K162" s="9"/>
      <c r="L162" s="10"/>
      <c r="M162" s="11"/>
      <c r="N162" s="12"/>
      <c r="O162" s="13"/>
      <c r="P162" s="13"/>
      <c r="Q162" s="8"/>
      <c r="R162" s="9"/>
      <c r="S162" s="10"/>
      <c r="T162" s="14"/>
      <c r="U162" s="14"/>
      <c r="V162" s="9"/>
      <c r="W162" s="9"/>
      <c r="X162" s="13"/>
      <c r="Y162" s="15" t="str">
        <f aca="false">IF(OR(A162="",H162=""),"",H162-A162)</f>
        <v/>
      </c>
      <c r="Z162" s="15" t="str">
        <f aca="false">IF(OR(A162="",Q162=""),"",Q162-A162)</f>
        <v/>
      </c>
      <c r="AA162" s="16" t="str">
        <f aca="false">IF(OR(L162="",J162=""),"",L162*IF(K162="",$C$3,K162)*J162*IF(E162="Short",1,-1))</f>
        <v/>
      </c>
      <c r="AB162" s="16" t="str">
        <f aca="false">IF(OR(A162="",L162="",J162=""),"",IF(N(U162)&gt;0,U162,IF(E162="Long",L162*IF(K162="",$C$3,K162)*J162,IF(AND(N(F162)&gt;0,N(G162)&gt;0),MAX(0,ABS(F162-G162)-L162)*IF(K162="",$C$3,K162)*J162,IF(AND(D162="Put",N(F162)&gt;0),MAX(0,F162-L162)*IF(K162="",$C$3,K162)*J162,"")))))</f>
        <v/>
      </c>
      <c r="AC162" s="16" t="str">
        <f aca="false">IF(OR(A162="",L162="",J162="",R162="",R162="Open"),"",IF(E162="Short",L162-N(S162),N(S162)-L162)*IF(K162="",$C$3,K162)*J162-N(T162))</f>
        <v/>
      </c>
      <c r="AD162" s="17" t="str">
        <f aca="false">IF(OR(AC162="",AB162=""),"",IF(AB162&gt;0,AC162/AB162,""))</f>
        <v/>
      </c>
      <c r="AE162" s="18" t="str">
        <f aca="false">IF(OR(AC162="",Q162=""),"",DATE(YEAR(Q162),MONTH(Q162),1))</f>
        <v/>
      </c>
      <c r="AF162" s="15" t="str">
        <f aca="false">IF(AC162="","",1)</f>
        <v/>
      </c>
    </row>
    <row r="163" customFormat="false" ht="15" hidden="false" customHeight="false" outlineLevel="0" collapsed="false">
      <c r="A163" s="8"/>
      <c r="B163" s="9"/>
      <c r="C163" s="9"/>
      <c r="D163" s="9"/>
      <c r="E163" s="9"/>
      <c r="F163" s="10"/>
      <c r="G163" s="10"/>
      <c r="H163" s="8"/>
      <c r="I163" s="10"/>
      <c r="J163" s="9"/>
      <c r="K163" s="9"/>
      <c r="L163" s="10"/>
      <c r="M163" s="11"/>
      <c r="N163" s="12"/>
      <c r="O163" s="13"/>
      <c r="P163" s="13"/>
      <c r="Q163" s="8"/>
      <c r="R163" s="9"/>
      <c r="S163" s="10"/>
      <c r="T163" s="14"/>
      <c r="U163" s="14"/>
      <c r="V163" s="9"/>
      <c r="W163" s="9"/>
      <c r="X163" s="13"/>
      <c r="Y163" s="15" t="str">
        <f aca="false">IF(OR(A163="",H163=""),"",H163-A163)</f>
        <v/>
      </c>
      <c r="Z163" s="15" t="str">
        <f aca="false">IF(OR(A163="",Q163=""),"",Q163-A163)</f>
        <v/>
      </c>
      <c r="AA163" s="16" t="str">
        <f aca="false">IF(OR(L163="",J163=""),"",L163*IF(K163="",$C$3,K163)*J163*IF(E163="Short",1,-1))</f>
        <v/>
      </c>
      <c r="AB163" s="16" t="str">
        <f aca="false">IF(OR(A163="",L163="",J163=""),"",IF(N(U163)&gt;0,U163,IF(E163="Long",L163*IF(K163="",$C$3,K163)*J163,IF(AND(N(F163)&gt;0,N(G163)&gt;0),MAX(0,ABS(F163-G163)-L163)*IF(K163="",$C$3,K163)*J163,IF(AND(D163="Put",N(F163)&gt;0),MAX(0,F163-L163)*IF(K163="",$C$3,K163)*J163,"")))))</f>
        <v/>
      </c>
      <c r="AC163" s="16" t="str">
        <f aca="false">IF(OR(A163="",L163="",J163="",R163="",R163="Open"),"",IF(E163="Short",L163-N(S163),N(S163)-L163)*IF(K163="",$C$3,K163)*J163-N(T163))</f>
        <v/>
      </c>
      <c r="AD163" s="17" t="str">
        <f aca="false">IF(OR(AC163="",AB163=""),"",IF(AB163&gt;0,AC163/AB163,""))</f>
        <v/>
      </c>
      <c r="AE163" s="18" t="str">
        <f aca="false">IF(OR(AC163="",Q163=""),"",DATE(YEAR(Q163),MONTH(Q163),1))</f>
        <v/>
      </c>
      <c r="AF163" s="15" t="str">
        <f aca="false">IF(AC163="","",1)</f>
        <v/>
      </c>
    </row>
    <row r="164" customFormat="false" ht="15" hidden="false" customHeight="false" outlineLevel="0" collapsed="false">
      <c r="A164" s="8"/>
      <c r="B164" s="9"/>
      <c r="C164" s="9"/>
      <c r="D164" s="9"/>
      <c r="E164" s="9"/>
      <c r="F164" s="10"/>
      <c r="G164" s="10"/>
      <c r="H164" s="8"/>
      <c r="I164" s="10"/>
      <c r="J164" s="9"/>
      <c r="K164" s="9"/>
      <c r="L164" s="10"/>
      <c r="M164" s="11"/>
      <c r="N164" s="12"/>
      <c r="O164" s="13"/>
      <c r="P164" s="13"/>
      <c r="Q164" s="8"/>
      <c r="R164" s="9"/>
      <c r="S164" s="10"/>
      <c r="T164" s="14"/>
      <c r="U164" s="14"/>
      <c r="V164" s="9"/>
      <c r="W164" s="9"/>
      <c r="X164" s="13"/>
      <c r="Y164" s="15" t="str">
        <f aca="false">IF(OR(A164="",H164=""),"",H164-A164)</f>
        <v/>
      </c>
      <c r="Z164" s="15" t="str">
        <f aca="false">IF(OR(A164="",Q164=""),"",Q164-A164)</f>
        <v/>
      </c>
      <c r="AA164" s="16" t="str">
        <f aca="false">IF(OR(L164="",J164=""),"",L164*IF(K164="",$C$3,K164)*J164*IF(E164="Short",1,-1))</f>
        <v/>
      </c>
      <c r="AB164" s="16" t="str">
        <f aca="false">IF(OR(A164="",L164="",J164=""),"",IF(N(U164)&gt;0,U164,IF(E164="Long",L164*IF(K164="",$C$3,K164)*J164,IF(AND(N(F164)&gt;0,N(G164)&gt;0),MAX(0,ABS(F164-G164)-L164)*IF(K164="",$C$3,K164)*J164,IF(AND(D164="Put",N(F164)&gt;0),MAX(0,F164-L164)*IF(K164="",$C$3,K164)*J164,"")))))</f>
        <v/>
      </c>
      <c r="AC164" s="16" t="str">
        <f aca="false">IF(OR(A164="",L164="",J164="",R164="",R164="Open"),"",IF(E164="Short",L164-N(S164),N(S164)-L164)*IF(K164="",$C$3,K164)*J164-N(T164))</f>
        <v/>
      </c>
      <c r="AD164" s="17" t="str">
        <f aca="false">IF(OR(AC164="",AB164=""),"",IF(AB164&gt;0,AC164/AB164,""))</f>
        <v/>
      </c>
      <c r="AE164" s="18" t="str">
        <f aca="false">IF(OR(AC164="",Q164=""),"",DATE(YEAR(Q164),MONTH(Q164),1))</f>
        <v/>
      </c>
      <c r="AF164" s="15" t="str">
        <f aca="false">IF(AC164="","",1)</f>
        <v/>
      </c>
    </row>
    <row r="165" customFormat="false" ht="15" hidden="false" customHeight="false" outlineLevel="0" collapsed="false">
      <c r="A165" s="8"/>
      <c r="B165" s="9"/>
      <c r="C165" s="9"/>
      <c r="D165" s="9"/>
      <c r="E165" s="9"/>
      <c r="F165" s="10"/>
      <c r="G165" s="10"/>
      <c r="H165" s="8"/>
      <c r="I165" s="10"/>
      <c r="J165" s="9"/>
      <c r="K165" s="9"/>
      <c r="L165" s="10"/>
      <c r="M165" s="11"/>
      <c r="N165" s="12"/>
      <c r="O165" s="13"/>
      <c r="P165" s="13"/>
      <c r="Q165" s="8"/>
      <c r="R165" s="9"/>
      <c r="S165" s="10"/>
      <c r="T165" s="14"/>
      <c r="U165" s="14"/>
      <c r="V165" s="9"/>
      <c r="W165" s="9"/>
      <c r="X165" s="13"/>
      <c r="Y165" s="15" t="str">
        <f aca="false">IF(OR(A165="",H165=""),"",H165-A165)</f>
        <v/>
      </c>
      <c r="Z165" s="15" t="str">
        <f aca="false">IF(OR(A165="",Q165=""),"",Q165-A165)</f>
        <v/>
      </c>
      <c r="AA165" s="16" t="str">
        <f aca="false">IF(OR(L165="",J165=""),"",L165*IF(K165="",$C$3,K165)*J165*IF(E165="Short",1,-1))</f>
        <v/>
      </c>
      <c r="AB165" s="16" t="str">
        <f aca="false">IF(OR(A165="",L165="",J165=""),"",IF(N(U165)&gt;0,U165,IF(E165="Long",L165*IF(K165="",$C$3,K165)*J165,IF(AND(N(F165)&gt;0,N(G165)&gt;0),MAX(0,ABS(F165-G165)-L165)*IF(K165="",$C$3,K165)*J165,IF(AND(D165="Put",N(F165)&gt;0),MAX(0,F165-L165)*IF(K165="",$C$3,K165)*J165,"")))))</f>
        <v/>
      </c>
      <c r="AC165" s="16" t="str">
        <f aca="false">IF(OR(A165="",L165="",J165="",R165="",R165="Open"),"",IF(E165="Short",L165-N(S165),N(S165)-L165)*IF(K165="",$C$3,K165)*J165-N(T165))</f>
        <v/>
      </c>
      <c r="AD165" s="17" t="str">
        <f aca="false">IF(OR(AC165="",AB165=""),"",IF(AB165&gt;0,AC165/AB165,""))</f>
        <v/>
      </c>
      <c r="AE165" s="18" t="str">
        <f aca="false">IF(OR(AC165="",Q165=""),"",DATE(YEAR(Q165),MONTH(Q165),1))</f>
        <v/>
      </c>
      <c r="AF165" s="15" t="str">
        <f aca="false">IF(AC165="","",1)</f>
        <v/>
      </c>
    </row>
    <row r="166" customFormat="false" ht="15" hidden="false" customHeight="false" outlineLevel="0" collapsed="false">
      <c r="A166" s="8"/>
      <c r="B166" s="9"/>
      <c r="C166" s="9"/>
      <c r="D166" s="9"/>
      <c r="E166" s="9"/>
      <c r="F166" s="10"/>
      <c r="G166" s="10"/>
      <c r="H166" s="8"/>
      <c r="I166" s="10"/>
      <c r="J166" s="9"/>
      <c r="K166" s="9"/>
      <c r="L166" s="10"/>
      <c r="M166" s="11"/>
      <c r="N166" s="12"/>
      <c r="O166" s="13"/>
      <c r="P166" s="13"/>
      <c r="Q166" s="8"/>
      <c r="R166" s="9"/>
      <c r="S166" s="10"/>
      <c r="T166" s="14"/>
      <c r="U166" s="14"/>
      <c r="V166" s="9"/>
      <c r="W166" s="9"/>
      <c r="X166" s="13"/>
      <c r="Y166" s="15" t="str">
        <f aca="false">IF(OR(A166="",H166=""),"",H166-A166)</f>
        <v/>
      </c>
      <c r="Z166" s="15" t="str">
        <f aca="false">IF(OR(A166="",Q166=""),"",Q166-A166)</f>
        <v/>
      </c>
      <c r="AA166" s="16" t="str">
        <f aca="false">IF(OR(L166="",J166=""),"",L166*IF(K166="",$C$3,K166)*J166*IF(E166="Short",1,-1))</f>
        <v/>
      </c>
      <c r="AB166" s="16" t="str">
        <f aca="false">IF(OR(A166="",L166="",J166=""),"",IF(N(U166)&gt;0,U166,IF(E166="Long",L166*IF(K166="",$C$3,K166)*J166,IF(AND(N(F166)&gt;0,N(G166)&gt;0),MAX(0,ABS(F166-G166)-L166)*IF(K166="",$C$3,K166)*J166,IF(AND(D166="Put",N(F166)&gt;0),MAX(0,F166-L166)*IF(K166="",$C$3,K166)*J166,"")))))</f>
        <v/>
      </c>
      <c r="AC166" s="16" t="str">
        <f aca="false">IF(OR(A166="",L166="",J166="",R166="",R166="Open"),"",IF(E166="Short",L166-N(S166),N(S166)-L166)*IF(K166="",$C$3,K166)*J166-N(T166))</f>
        <v/>
      </c>
      <c r="AD166" s="17" t="str">
        <f aca="false">IF(OR(AC166="",AB166=""),"",IF(AB166&gt;0,AC166/AB166,""))</f>
        <v/>
      </c>
      <c r="AE166" s="18" t="str">
        <f aca="false">IF(OR(AC166="",Q166=""),"",DATE(YEAR(Q166),MONTH(Q166),1))</f>
        <v/>
      </c>
      <c r="AF166" s="15" t="str">
        <f aca="false">IF(AC166="","",1)</f>
        <v/>
      </c>
    </row>
    <row r="167" customFormat="false" ht="15" hidden="false" customHeight="false" outlineLevel="0" collapsed="false">
      <c r="A167" s="8"/>
      <c r="B167" s="9"/>
      <c r="C167" s="9"/>
      <c r="D167" s="9"/>
      <c r="E167" s="9"/>
      <c r="F167" s="10"/>
      <c r="G167" s="10"/>
      <c r="H167" s="8"/>
      <c r="I167" s="10"/>
      <c r="J167" s="9"/>
      <c r="K167" s="9"/>
      <c r="L167" s="10"/>
      <c r="M167" s="11"/>
      <c r="N167" s="12"/>
      <c r="O167" s="13"/>
      <c r="P167" s="13"/>
      <c r="Q167" s="8"/>
      <c r="R167" s="9"/>
      <c r="S167" s="10"/>
      <c r="T167" s="14"/>
      <c r="U167" s="14"/>
      <c r="V167" s="9"/>
      <c r="W167" s="9"/>
      <c r="X167" s="13"/>
      <c r="Y167" s="15" t="str">
        <f aca="false">IF(OR(A167="",H167=""),"",H167-A167)</f>
        <v/>
      </c>
      <c r="Z167" s="15" t="str">
        <f aca="false">IF(OR(A167="",Q167=""),"",Q167-A167)</f>
        <v/>
      </c>
      <c r="AA167" s="16" t="str">
        <f aca="false">IF(OR(L167="",J167=""),"",L167*IF(K167="",$C$3,K167)*J167*IF(E167="Short",1,-1))</f>
        <v/>
      </c>
      <c r="AB167" s="16" t="str">
        <f aca="false">IF(OR(A167="",L167="",J167=""),"",IF(N(U167)&gt;0,U167,IF(E167="Long",L167*IF(K167="",$C$3,K167)*J167,IF(AND(N(F167)&gt;0,N(G167)&gt;0),MAX(0,ABS(F167-G167)-L167)*IF(K167="",$C$3,K167)*J167,IF(AND(D167="Put",N(F167)&gt;0),MAX(0,F167-L167)*IF(K167="",$C$3,K167)*J167,"")))))</f>
        <v/>
      </c>
      <c r="AC167" s="16" t="str">
        <f aca="false">IF(OR(A167="",L167="",J167="",R167="",R167="Open"),"",IF(E167="Short",L167-N(S167),N(S167)-L167)*IF(K167="",$C$3,K167)*J167-N(T167))</f>
        <v/>
      </c>
      <c r="AD167" s="17" t="str">
        <f aca="false">IF(OR(AC167="",AB167=""),"",IF(AB167&gt;0,AC167/AB167,""))</f>
        <v/>
      </c>
      <c r="AE167" s="18" t="str">
        <f aca="false">IF(OR(AC167="",Q167=""),"",DATE(YEAR(Q167),MONTH(Q167),1))</f>
        <v/>
      </c>
      <c r="AF167" s="15" t="str">
        <f aca="false">IF(AC167="","",1)</f>
        <v/>
      </c>
    </row>
    <row r="168" customFormat="false" ht="15" hidden="false" customHeight="false" outlineLevel="0" collapsed="false">
      <c r="A168" s="8"/>
      <c r="B168" s="9"/>
      <c r="C168" s="9"/>
      <c r="D168" s="9"/>
      <c r="E168" s="9"/>
      <c r="F168" s="10"/>
      <c r="G168" s="10"/>
      <c r="H168" s="8"/>
      <c r="I168" s="10"/>
      <c r="J168" s="9"/>
      <c r="K168" s="9"/>
      <c r="L168" s="10"/>
      <c r="M168" s="11"/>
      <c r="N168" s="12"/>
      <c r="O168" s="13"/>
      <c r="P168" s="13"/>
      <c r="Q168" s="8"/>
      <c r="R168" s="9"/>
      <c r="S168" s="10"/>
      <c r="T168" s="14"/>
      <c r="U168" s="14"/>
      <c r="V168" s="9"/>
      <c r="W168" s="9"/>
      <c r="X168" s="13"/>
      <c r="Y168" s="15" t="str">
        <f aca="false">IF(OR(A168="",H168=""),"",H168-A168)</f>
        <v/>
      </c>
      <c r="Z168" s="15" t="str">
        <f aca="false">IF(OR(A168="",Q168=""),"",Q168-A168)</f>
        <v/>
      </c>
      <c r="AA168" s="16" t="str">
        <f aca="false">IF(OR(L168="",J168=""),"",L168*IF(K168="",$C$3,K168)*J168*IF(E168="Short",1,-1))</f>
        <v/>
      </c>
      <c r="AB168" s="16" t="str">
        <f aca="false">IF(OR(A168="",L168="",J168=""),"",IF(N(U168)&gt;0,U168,IF(E168="Long",L168*IF(K168="",$C$3,K168)*J168,IF(AND(N(F168)&gt;0,N(G168)&gt;0),MAX(0,ABS(F168-G168)-L168)*IF(K168="",$C$3,K168)*J168,IF(AND(D168="Put",N(F168)&gt;0),MAX(0,F168-L168)*IF(K168="",$C$3,K168)*J168,"")))))</f>
        <v/>
      </c>
      <c r="AC168" s="16" t="str">
        <f aca="false">IF(OR(A168="",L168="",J168="",R168="",R168="Open"),"",IF(E168="Short",L168-N(S168),N(S168)-L168)*IF(K168="",$C$3,K168)*J168-N(T168))</f>
        <v/>
      </c>
      <c r="AD168" s="17" t="str">
        <f aca="false">IF(OR(AC168="",AB168=""),"",IF(AB168&gt;0,AC168/AB168,""))</f>
        <v/>
      </c>
      <c r="AE168" s="18" t="str">
        <f aca="false">IF(OR(AC168="",Q168=""),"",DATE(YEAR(Q168),MONTH(Q168),1))</f>
        <v/>
      </c>
      <c r="AF168" s="15" t="str">
        <f aca="false">IF(AC168="","",1)</f>
        <v/>
      </c>
    </row>
    <row r="169" customFormat="false" ht="15" hidden="false" customHeight="false" outlineLevel="0" collapsed="false">
      <c r="A169" s="8"/>
      <c r="B169" s="9"/>
      <c r="C169" s="9"/>
      <c r="D169" s="9"/>
      <c r="E169" s="9"/>
      <c r="F169" s="10"/>
      <c r="G169" s="10"/>
      <c r="H169" s="8"/>
      <c r="I169" s="10"/>
      <c r="J169" s="9"/>
      <c r="K169" s="9"/>
      <c r="L169" s="10"/>
      <c r="M169" s="11"/>
      <c r="N169" s="12"/>
      <c r="O169" s="13"/>
      <c r="P169" s="13"/>
      <c r="Q169" s="8"/>
      <c r="R169" s="9"/>
      <c r="S169" s="10"/>
      <c r="T169" s="14"/>
      <c r="U169" s="14"/>
      <c r="V169" s="9"/>
      <c r="W169" s="9"/>
      <c r="X169" s="13"/>
      <c r="Y169" s="15" t="str">
        <f aca="false">IF(OR(A169="",H169=""),"",H169-A169)</f>
        <v/>
      </c>
      <c r="Z169" s="15" t="str">
        <f aca="false">IF(OR(A169="",Q169=""),"",Q169-A169)</f>
        <v/>
      </c>
      <c r="AA169" s="16" t="str">
        <f aca="false">IF(OR(L169="",J169=""),"",L169*IF(K169="",$C$3,K169)*J169*IF(E169="Short",1,-1))</f>
        <v/>
      </c>
      <c r="AB169" s="16" t="str">
        <f aca="false">IF(OR(A169="",L169="",J169=""),"",IF(N(U169)&gt;0,U169,IF(E169="Long",L169*IF(K169="",$C$3,K169)*J169,IF(AND(N(F169)&gt;0,N(G169)&gt;0),MAX(0,ABS(F169-G169)-L169)*IF(K169="",$C$3,K169)*J169,IF(AND(D169="Put",N(F169)&gt;0),MAX(0,F169-L169)*IF(K169="",$C$3,K169)*J169,"")))))</f>
        <v/>
      </c>
      <c r="AC169" s="16" t="str">
        <f aca="false">IF(OR(A169="",L169="",J169="",R169="",R169="Open"),"",IF(E169="Short",L169-N(S169),N(S169)-L169)*IF(K169="",$C$3,K169)*J169-N(T169))</f>
        <v/>
      </c>
      <c r="AD169" s="17" t="str">
        <f aca="false">IF(OR(AC169="",AB169=""),"",IF(AB169&gt;0,AC169/AB169,""))</f>
        <v/>
      </c>
      <c r="AE169" s="18" t="str">
        <f aca="false">IF(OR(AC169="",Q169=""),"",DATE(YEAR(Q169),MONTH(Q169),1))</f>
        <v/>
      </c>
      <c r="AF169" s="15" t="str">
        <f aca="false">IF(AC169="","",1)</f>
        <v/>
      </c>
    </row>
    <row r="170" customFormat="false" ht="15" hidden="false" customHeight="false" outlineLevel="0" collapsed="false">
      <c r="A170" s="8"/>
      <c r="B170" s="9"/>
      <c r="C170" s="9"/>
      <c r="D170" s="9"/>
      <c r="E170" s="9"/>
      <c r="F170" s="10"/>
      <c r="G170" s="10"/>
      <c r="H170" s="8"/>
      <c r="I170" s="10"/>
      <c r="J170" s="9"/>
      <c r="K170" s="9"/>
      <c r="L170" s="10"/>
      <c r="M170" s="11"/>
      <c r="N170" s="12"/>
      <c r="O170" s="13"/>
      <c r="P170" s="13"/>
      <c r="Q170" s="8"/>
      <c r="R170" s="9"/>
      <c r="S170" s="10"/>
      <c r="T170" s="14"/>
      <c r="U170" s="14"/>
      <c r="V170" s="9"/>
      <c r="W170" s="9"/>
      <c r="X170" s="13"/>
      <c r="Y170" s="15" t="str">
        <f aca="false">IF(OR(A170="",H170=""),"",H170-A170)</f>
        <v/>
      </c>
      <c r="Z170" s="15" t="str">
        <f aca="false">IF(OR(A170="",Q170=""),"",Q170-A170)</f>
        <v/>
      </c>
      <c r="AA170" s="16" t="str">
        <f aca="false">IF(OR(L170="",J170=""),"",L170*IF(K170="",$C$3,K170)*J170*IF(E170="Short",1,-1))</f>
        <v/>
      </c>
      <c r="AB170" s="16" t="str">
        <f aca="false">IF(OR(A170="",L170="",J170=""),"",IF(N(U170)&gt;0,U170,IF(E170="Long",L170*IF(K170="",$C$3,K170)*J170,IF(AND(N(F170)&gt;0,N(G170)&gt;0),MAX(0,ABS(F170-G170)-L170)*IF(K170="",$C$3,K170)*J170,IF(AND(D170="Put",N(F170)&gt;0),MAX(0,F170-L170)*IF(K170="",$C$3,K170)*J170,"")))))</f>
        <v/>
      </c>
      <c r="AC170" s="16" t="str">
        <f aca="false">IF(OR(A170="",L170="",J170="",R170="",R170="Open"),"",IF(E170="Short",L170-N(S170),N(S170)-L170)*IF(K170="",$C$3,K170)*J170-N(T170))</f>
        <v/>
      </c>
      <c r="AD170" s="17" t="str">
        <f aca="false">IF(OR(AC170="",AB170=""),"",IF(AB170&gt;0,AC170/AB170,""))</f>
        <v/>
      </c>
      <c r="AE170" s="18" t="str">
        <f aca="false">IF(OR(AC170="",Q170=""),"",DATE(YEAR(Q170),MONTH(Q170),1))</f>
        <v/>
      </c>
      <c r="AF170" s="15" t="str">
        <f aca="false">IF(AC170="","",1)</f>
        <v/>
      </c>
    </row>
    <row r="171" customFormat="false" ht="15" hidden="false" customHeight="false" outlineLevel="0" collapsed="false">
      <c r="A171" s="8"/>
      <c r="B171" s="9"/>
      <c r="C171" s="9"/>
      <c r="D171" s="9"/>
      <c r="E171" s="9"/>
      <c r="F171" s="10"/>
      <c r="G171" s="10"/>
      <c r="H171" s="8"/>
      <c r="I171" s="10"/>
      <c r="J171" s="9"/>
      <c r="K171" s="9"/>
      <c r="L171" s="10"/>
      <c r="M171" s="11"/>
      <c r="N171" s="12"/>
      <c r="O171" s="13"/>
      <c r="P171" s="13"/>
      <c r="Q171" s="8"/>
      <c r="R171" s="9"/>
      <c r="S171" s="10"/>
      <c r="T171" s="14"/>
      <c r="U171" s="14"/>
      <c r="V171" s="9"/>
      <c r="W171" s="9"/>
      <c r="X171" s="13"/>
      <c r="Y171" s="15" t="str">
        <f aca="false">IF(OR(A171="",H171=""),"",H171-A171)</f>
        <v/>
      </c>
      <c r="Z171" s="15" t="str">
        <f aca="false">IF(OR(A171="",Q171=""),"",Q171-A171)</f>
        <v/>
      </c>
      <c r="AA171" s="16" t="str">
        <f aca="false">IF(OR(L171="",J171=""),"",L171*IF(K171="",$C$3,K171)*J171*IF(E171="Short",1,-1))</f>
        <v/>
      </c>
      <c r="AB171" s="16" t="str">
        <f aca="false">IF(OR(A171="",L171="",J171=""),"",IF(N(U171)&gt;0,U171,IF(E171="Long",L171*IF(K171="",$C$3,K171)*J171,IF(AND(N(F171)&gt;0,N(G171)&gt;0),MAX(0,ABS(F171-G171)-L171)*IF(K171="",$C$3,K171)*J171,IF(AND(D171="Put",N(F171)&gt;0),MAX(0,F171-L171)*IF(K171="",$C$3,K171)*J171,"")))))</f>
        <v/>
      </c>
      <c r="AC171" s="16" t="str">
        <f aca="false">IF(OR(A171="",L171="",J171="",R171="",R171="Open"),"",IF(E171="Short",L171-N(S171),N(S171)-L171)*IF(K171="",$C$3,K171)*J171-N(T171))</f>
        <v/>
      </c>
      <c r="AD171" s="17" t="str">
        <f aca="false">IF(OR(AC171="",AB171=""),"",IF(AB171&gt;0,AC171/AB171,""))</f>
        <v/>
      </c>
      <c r="AE171" s="18" t="str">
        <f aca="false">IF(OR(AC171="",Q171=""),"",DATE(YEAR(Q171),MONTH(Q171),1))</f>
        <v/>
      </c>
      <c r="AF171" s="15" t="str">
        <f aca="false">IF(AC171="","",1)</f>
        <v/>
      </c>
    </row>
    <row r="172" customFormat="false" ht="15" hidden="false" customHeight="false" outlineLevel="0" collapsed="false">
      <c r="A172" s="8"/>
      <c r="B172" s="9"/>
      <c r="C172" s="9"/>
      <c r="D172" s="9"/>
      <c r="E172" s="9"/>
      <c r="F172" s="10"/>
      <c r="G172" s="10"/>
      <c r="H172" s="8"/>
      <c r="I172" s="10"/>
      <c r="J172" s="9"/>
      <c r="K172" s="9"/>
      <c r="L172" s="10"/>
      <c r="M172" s="11"/>
      <c r="N172" s="12"/>
      <c r="O172" s="13"/>
      <c r="P172" s="13"/>
      <c r="Q172" s="8"/>
      <c r="R172" s="9"/>
      <c r="S172" s="10"/>
      <c r="T172" s="14"/>
      <c r="U172" s="14"/>
      <c r="V172" s="9"/>
      <c r="W172" s="9"/>
      <c r="X172" s="13"/>
      <c r="Y172" s="15" t="str">
        <f aca="false">IF(OR(A172="",H172=""),"",H172-A172)</f>
        <v/>
      </c>
      <c r="Z172" s="15" t="str">
        <f aca="false">IF(OR(A172="",Q172=""),"",Q172-A172)</f>
        <v/>
      </c>
      <c r="AA172" s="16" t="str">
        <f aca="false">IF(OR(L172="",J172=""),"",L172*IF(K172="",$C$3,K172)*J172*IF(E172="Short",1,-1))</f>
        <v/>
      </c>
      <c r="AB172" s="16" t="str">
        <f aca="false">IF(OR(A172="",L172="",J172=""),"",IF(N(U172)&gt;0,U172,IF(E172="Long",L172*IF(K172="",$C$3,K172)*J172,IF(AND(N(F172)&gt;0,N(G172)&gt;0),MAX(0,ABS(F172-G172)-L172)*IF(K172="",$C$3,K172)*J172,IF(AND(D172="Put",N(F172)&gt;0),MAX(0,F172-L172)*IF(K172="",$C$3,K172)*J172,"")))))</f>
        <v/>
      </c>
      <c r="AC172" s="16" t="str">
        <f aca="false">IF(OR(A172="",L172="",J172="",R172="",R172="Open"),"",IF(E172="Short",L172-N(S172),N(S172)-L172)*IF(K172="",$C$3,K172)*J172-N(T172))</f>
        <v/>
      </c>
      <c r="AD172" s="17" t="str">
        <f aca="false">IF(OR(AC172="",AB172=""),"",IF(AB172&gt;0,AC172/AB172,""))</f>
        <v/>
      </c>
      <c r="AE172" s="18" t="str">
        <f aca="false">IF(OR(AC172="",Q172=""),"",DATE(YEAR(Q172),MONTH(Q172),1))</f>
        <v/>
      </c>
      <c r="AF172" s="15" t="str">
        <f aca="false">IF(AC172="","",1)</f>
        <v/>
      </c>
    </row>
    <row r="173" customFormat="false" ht="15" hidden="false" customHeight="false" outlineLevel="0" collapsed="false">
      <c r="A173" s="8"/>
      <c r="B173" s="9"/>
      <c r="C173" s="9"/>
      <c r="D173" s="9"/>
      <c r="E173" s="9"/>
      <c r="F173" s="10"/>
      <c r="G173" s="10"/>
      <c r="H173" s="8"/>
      <c r="I173" s="10"/>
      <c r="J173" s="9"/>
      <c r="K173" s="9"/>
      <c r="L173" s="10"/>
      <c r="M173" s="11"/>
      <c r="N173" s="12"/>
      <c r="O173" s="13"/>
      <c r="P173" s="13"/>
      <c r="Q173" s="8"/>
      <c r="R173" s="9"/>
      <c r="S173" s="10"/>
      <c r="T173" s="14"/>
      <c r="U173" s="14"/>
      <c r="V173" s="9"/>
      <c r="W173" s="9"/>
      <c r="X173" s="13"/>
      <c r="Y173" s="15" t="str">
        <f aca="false">IF(OR(A173="",H173=""),"",H173-A173)</f>
        <v/>
      </c>
      <c r="Z173" s="15" t="str">
        <f aca="false">IF(OR(A173="",Q173=""),"",Q173-A173)</f>
        <v/>
      </c>
      <c r="AA173" s="16" t="str">
        <f aca="false">IF(OR(L173="",J173=""),"",L173*IF(K173="",$C$3,K173)*J173*IF(E173="Short",1,-1))</f>
        <v/>
      </c>
      <c r="AB173" s="16" t="str">
        <f aca="false">IF(OR(A173="",L173="",J173=""),"",IF(N(U173)&gt;0,U173,IF(E173="Long",L173*IF(K173="",$C$3,K173)*J173,IF(AND(N(F173)&gt;0,N(G173)&gt;0),MAX(0,ABS(F173-G173)-L173)*IF(K173="",$C$3,K173)*J173,IF(AND(D173="Put",N(F173)&gt;0),MAX(0,F173-L173)*IF(K173="",$C$3,K173)*J173,"")))))</f>
        <v/>
      </c>
      <c r="AC173" s="16" t="str">
        <f aca="false">IF(OR(A173="",L173="",J173="",R173="",R173="Open"),"",IF(E173="Short",L173-N(S173),N(S173)-L173)*IF(K173="",$C$3,K173)*J173-N(T173))</f>
        <v/>
      </c>
      <c r="AD173" s="17" t="str">
        <f aca="false">IF(OR(AC173="",AB173=""),"",IF(AB173&gt;0,AC173/AB173,""))</f>
        <v/>
      </c>
      <c r="AE173" s="18" t="str">
        <f aca="false">IF(OR(AC173="",Q173=""),"",DATE(YEAR(Q173),MONTH(Q173),1))</f>
        <v/>
      </c>
      <c r="AF173" s="15" t="str">
        <f aca="false">IF(AC173="","",1)</f>
        <v/>
      </c>
    </row>
    <row r="174" customFormat="false" ht="15" hidden="false" customHeight="false" outlineLevel="0" collapsed="false">
      <c r="A174" s="8"/>
      <c r="B174" s="9"/>
      <c r="C174" s="9"/>
      <c r="D174" s="9"/>
      <c r="E174" s="9"/>
      <c r="F174" s="10"/>
      <c r="G174" s="10"/>
      <c r="H174" s="8"/>
      <c r="I174" s="10"/>
      <c r="J174" s="9"/>
      <c r="K174" s="9"/>
      <c r="L174" s="10"/>
      <c r="M174" s="11"/>
      <c r="N174" s="12"/>
      <c r="O174" s="13"/>
      <c r="P174" s="13"/>
      <c r="Q174" s="8"/>
      <c r="R174" s="9"/>
      <c r="S174" s="10"/>
      <c r="T174" s="14"/>
      <c r="U174" s="14"/>
      <c r="V174" s="9"/>
      <c r="W174" s="9"/>
      <c r="X174" s="13"/>
      <c r="Y174" s="15" t="str">
        <f aca="false">IF(OR(A174="",H174=""),"",H174-A174)</f>
        <v/>
      </c>
      <c r="Z174" s="15" t="str">
        <f aca="false">IF(OR(A174="",Q174=""),"",Q174-A174)</f>
        <v/>
      </c>
      <c r="AA174" s="16" t="str">
        <f aca="false">IF(OR(L174="",J174=""),"",L174*IF(K174="",$C$3,K174)*J174*IF(E174="Short",1,-1))</f>
        <v/>
      </c>
      <c r="AB174" s="16" t="str">
        <f aca="false">IF(OR(A174="",L174="",J174=""),"",IF(N(U174)&gt;0,U174,IF(E174="Long",L174*IF(K174="",$C$3,K174)*J174,IF(AND(N(F174)&gt;0,N(G174)&gt;0),MAX(0,ABS(F174-G174)-L174)*IF(K174="",$C$3,K174)*J174,IF(AND(D174="Put",N(F174)&gt;0),MAX(0,F174-L174)*IF(K174="",$C$3,K174)*J174,"")))))</f>
        <v/>
      </c>
      <c r="AC174" s="16" t="str">
        <f aca="false">IF(OR(A174="",L174="",J174="",R174="",R174="Open"),"",IF(E174="Short",L174-N(S174),N(S174)-L174)*IF(K174="",$C$3,K174)*J174-N(T174))</f>
        <v/>
      </c>
      <c r="AD174" s="17" t="str">
        <f aca="false">IF(OR(AC174="",AB174=""),"",IF(AB174&gt;0,AC174/AB174,""))</f>
        <v/>
      </c>
      <c r="AE174" s="18" t="str">
        <f aca="false">IF(OR(AC174="",Q174=""),"",DATE(YEAR(Q174),MONTH(Q174),1))</f>
        <v/>
      </c>
      <c r="AF174" s="15" t="str">
        <f aca="false">IF(AC174="","",1)</f>
        <v/>
      </c>
    </row>
    <row r="175" customFormat="false" ht="15" hidden="false" customHeight="false" outlineLevel="0" collapsed="false">
      <c r="A175" s="8"/>
      <c r="B175" s="9"/>
      <c r="C175" s="9"/>
      <c r="D175" s="9"/>
      <c r="E175" s="9"/>
      <c r="F175" s="10"/>
      <c r="G175" s="10"/>
      <c r="H175" s="8"/>
      <c r="I175" s="10"/>
      <c r="J175" s="9"/>
      <c r="K175" s="9"/>
      <c r="L175" s="10"/>
      <c r="M175" s="11"/>
      <c r="N175" s="12"/>
      <c r="O175" s="13"/>
      <c r="P175" s="13"/>
      <c r="Q175" s="8"/>
      <c r="R175" s="9"/>
      <c r="S175" s="10"/>
      <c r="T175" s="14"/>
      <c r="U175" s="14"/>
      <c r="V175" s="9"/>
      <c r="W175" s="9"/>
      <c r="X175" s="13"/>
      <c r="Y175" s="15" t="str">
        <f aca="false">IF(OR(A175="",H175=""),"",H175-A175)</f>
        <v/>
      </c>
      <c r="Z175" s="15" t="str">
        <f aca="false">IF(OR(A175="",Q175=""),"",Q175-A175)</f>
        <v/>
      </c>
      <c r="AA175" s="16" t="str">
        <f aca="false">IF(OR(L175="",J175=""),"",L175*IF(K175="",$C$3,K175)*J175*IF(E175="Short",1,-1))</f>
        <v/>
      </c>
      <c r="AB175" s="16" t="str">
        <f aca="false">IF(OR(A175="",L175="",J175=""),"",IF(N(U175)&gt;0,U175,IF(E175="Long",L175*IF(K175="",$C$3,K175)*J175,IF(AND(N(F175)&gt;0,N(G175)&gt;0),MAX(0,ABS(F175-G175)-L175)*IF(K175="",$C$3,K175)*J175,IF(AND(D175="Put",N(F175)&gt;0),MAX(0,F175-L175)*IF(K175="",$C$3,K175)*J175,"")))))</f>
        <v/>
      </c>
      <c r="AC175" s="16" t="str">
        <f aca="false">IF(OR(A175="",L175="",J175="",R175="",R175="Open"),"",IF(E175="Short",L175-N(S175),N(S175)-L175)*IF(K175="",$C$3,K175)*J175-N(T175))</f>
        <v/>
      </c>
      <c r="AD175" s="17" t="str">
        <f aca="false">IF(OR(AC175="",AB175=""),"",IF(AB175&gt;0,AC175/AB175,""))</f>
        <v/>
      </c>
      <c r="AE175" s="18" t="str">
        <f aca="false">IF(OR(AC175="",Q175=""),"",DATE(YEAR(Q175),MONTH(Q175),1))</f>
        <v/>
      </c>
      <c r="AF175" s="15" t="str">
        <f aca="false">IF(AC175="","",1)</f>
        <v/>
      </c>
    </row>
    <row r="176" customFormat="false" ht="15" hidden="false" customHeight="false" outlineLevel="0" collapsed="false">
      <c r="A176" s="8"/>
      <c r="B176" s="9"/>
      <c r="C176" s="9"/>
      <c r="D176" s="9"/>
      <c r="E176" s="9"/>
      <c r="F176" s="10"/>
      <c r="G176" s="10"/>
      <c r="H176" s="8"/>
      <c r="I176" s="10"/>
      <c r="J176" s="9"/>
      <c r="K176" s="9"/>
      <c r="L176" s="10"/>
      <c r="M176" s="11"/>
      <c r="N176" s="12"/>
      <c r="O176" s="13"/>
      <c r="P176" s="13"/>
      <c r="Q176" s="8"/>
      <c r="R176" s="9"/>
      <c r="S176" s="10"/>
      <c r="T176" s="14"/>
      <c r="U176" s="14"/>
      <c r="V176" s="9"/>
      <c r="W176" s="9"/>
      <c r="X176" s="13"/>
      <c r="Y176" s="15" t="str">
        <f aca="false">IF(OR(A176="",H176=""),"",H176-A176)</f>
        <v/>
      </c>
      <c r="Z176" s="15" t="str">
        <f aca="false">IF(OR(A176="",Q176=""),"",Q176-A176)</f>
        <v/>
      </c>
      <c r="AA176" s="16" t="str">
        <f aca="false">IF(OR(L176="",J176=""),"",L176*IF(K176="",$C$3,K176)*J176*IF(E176="Short",1,-1))</f>
        <v/>
      </c>
      <c r="AB176" s="16" t="str">
        <f aca="false">IF(OR(A176="",L176="",J176=""),"",IF(N(U176)&gt;0,U176,IF(E176="Long",L176*IF(K176="",$C$3,K176)*J176,IF(AND(N(F176)&gt;0,N(G176)&gt;0),MAX(0,ABS(F176-G176)-L176)*IF(K176="",$C$3,K176)*J176,IF(AND(D176="Put",N(F176)&gt;0),MAX(0,F176-L176)*IF(K176="",$C$3,K176)*J176,"")))))</f>
        <v/>
      </c>
      <c r="AC176" s="16" t="str">
        <f aca="false">IF(OR(A176="",L176="",J176="",R176="",R176="Open"),"",IF(E176="Short",L176-N(S176),N(S176)-L176)*IF(K176="",$C$3,K176)*J176-N(T176))</f>
        <v/>
      </c>
      <c r="AD176" s="17" t="str">
        <f aca="false">IF(OR(AC176="",AB176=""),"",IF(AB176&gt;0,AC176/AB176,""))</f>
        <v/>
      </c>
      <c r="AE176" s="18" t="str">
        <f aca="false">IF(OR(AC176="",Q176=""),"",DATE(YEAR(Q176),MONTH(Q176),1))</f>
        <v/>
      </c>
      <c r="AF176" s="15" t="str">
        <f aca="false">IF(AC176="","",1)</f>
        <v/>
      </c>
    </row>
    <row r="177" customFormat="false" ht="15" hidden="false" customHeight="false" outlineLevel="0" collapsed="false">
      <c r="A177" s="8"/>
      <c r="B177" s="9"/>
      <c r="C177" s="9"/>
      <c r="D177" s="9"/>
      <c r="E177" s="9"/>
      <c r="F177" s="10"/>
      <c r="G177" s="10"/>
      <c r="H177" s="8"/>
      <c r="I177" s="10"/>
      <c r="J177" s="9"/>
      <c r="K177" s="9"/>
      <c r="L177" s="10"/>
      <c r="M177" s="11"/>
      <c r="N177" s="12"/>
      <c r="O177" s="13"/>
      <c r="P177" s="13"/>
      <c r="Q177" s="8"/>
      <c r="R177" s="9"/>
      <c r="S177" s="10"/>
      <c r="T177" s="14"/>
      <c r="U177" s="14"/>
      <c r="V177" s="9"/>
      <c r="W177" s="9"/>
      <c r="X177" s="13"/>
      <c r="Y177" s="15" t="str">
        <f aca="false">IF(OR(A177="",H177=""),"",H177-A177)</f>
        <v/>
      </c>
      <c r="Z177" s="15" t="str">
        <f aca="false">IF(OR(A177="",Q177=""),"",Q177-A177)</f>
        <v/>
      </c>
      <c r="AA177" s="16" t="str">
        <f aca="false">IF(OR(L177="",J177=""),"",L177*IF(K177="",$C$3,K177)*J177*IF(E177="Short",1,-1))</f>
        <v/>
      </c>
      <c r="AB177" s="16" t="str">
        <f aca="false">IF(OR(A177="",L177="",J177=""),"",IF(N(U177)&gt;0,U177,IF(E177="Long",L177*IF(K177="",$C$3,K177)*J177,IF(AND(N(F177)&gt;0,N(G177)&gt;0),MAX(0,ABS(F177-G177)-L177)*IF(K177="",$C$3,K177)*J177,IF(AND(D177="Put",N(F177)&gt;0),MAX(0,F177-L177)*IF(K177="",$C$3,K177)*J177,"")))))</f>
        <v/>
      </c>
      <c r="AC177" s="16" t="str">
        <f aca="false">IF(OR(A177="",L177="",J177="",R177="",R177="Open"),"",IF(E177="Short",L177-N(S177),N(S177)-L177)*IF(K177="",$C$3,K177)*J177-N(T177))</f>
        <v/>
      </c>
      <c r="AD177" s="17" t="str">
        <f aca="false">IF(OR(AC177="",AB177=""),"",IF(AB177&gt;0,AC177/AB177,""))</f>
        <v/>
      </c>
      <c r="AE177" s="18" t="str">
        <f aca="false">IF(OR(AC177="",Q177=""),"",DATE(YEAR(Q177),MONTH(Q177),1))</f>
        <v/>
      </c>
      <c r="AF177" s="15" t="str">
        <f aca="false">IF(AC177="","",1)</f>
        <v/>
      </c>
    </row>
    <row r="178" customFormat="false" ht="15" hidden="false" customHeight="false" outlineLevel="0" collapsed="false">
      <c r="A178" s="8"/>
      <c r="B178" s="9"/>
      <c r="C178" s="9"/>
      <c r="D178" s="9"/>
      <c r="E178" s="9"/>
      <c r="F178" s="10"/>
      <c r="G178" s="10"/>
      <c r="H178" s="8"/>
      <c r="I178" s="10"/>
      <c r="J178" s="9"/>
      <c r="K178" s="9"/>
      <c r="L178" s="10"/>
      <c r="M178" s="11"/>
      <c r="N178" s="12"/>
      <c r="O178" s="13"/>
      <c r="P178" s="13"/>
      <c r="Q178" s="8"/>
      <c r="R178" s="9"/>
      <c r="S178" s="10"/>
      <c r="T178" s="14"/>
      <c r="U178" s="14"/>
      <c r="V178" s="9"/>
      <c r="W178" s="9"/>
      <c r="X178" s="13"/>
      <c r="Y178" s="15" t="str">
        <f aca="false">IF(OR(A178="",H178=""),"",H178-A178)</f>
        <v/>
      </c>
      <c r="Z178" s="15" t="str">
        <f aca="false">IF(OR(A178="",Q178=""),"",Q178-A178)</f>
        <v/>
      </c>
      <c r="AA178" s="16" t="str">
        <f aca="false">IF(OR(L178="",J178=""),"",L178*IF(K178="",$C$3,K178)*J178*IF(E178="Short",1,-1))</f>
        <v/>
      </c>
      <c r="AB178" s="16" t="str">
        <f aca="false">IF(OR(A178="",L178="",J178=""),"",IF(N(U178)&gt;0,U178,IF(E178="Long",L178*IF(K178="",$C$3,K178)*J178,IF(AND(N(F178)&gt;0,N(G178)&gt;0),MAX(0,ABS(F178-G178)-L178)*IF(K178="",$C$3,K178)*J178,IF(AND(D178="Put",N(F178)&gt;0),MAX(0,F178-L178)*IF(K178="",$C$3,K178)*J178,"")))))</f>
        <v/>
      </c>
      <c r="AC178" s="16" t="str">
        <f aca="false">IF(OR(A178="",L178="",J178="",R178="",R178="Open"),"",IF(E178="Short",L178-N(S178),N(S178)-L178)*IF(K178="",$C$3,K178)*J178-N(T178))</f>
        <v/>
      </c>
      <c r="AD178" s="17" t="str">
        <f aca="false">IF(OR(AC178="",AB178=""),"",IF(AB178&gt;0,AC178/AB178,""))</f>
        <v/>
      </c>
      <c r="AE178" s="18" t="str">
        <f aca="false">IF(OR(AC178="",Q178=""),"",DATE(YEAR(Q178),MONTH(Q178),1))</f>
        <v/>
      </c>
      <c r="AF178" s="15" t="str">
        <f aca="false">IF(AC178="","",1)</f>
        <v/>
      </c>
    </row>
    <row r="179" customFormat="false" ht="15" hidden="false" customHeight="false" outlineLevel="0" collapsed="false">
      <c r="A179" s="8"/>
      <c r="B179" s="9"/>
      <c r="C179" s="9"/>
      <c r="D179" s="9"/>
      <c r="E179" s="9"/>
      <c r="F179" s="10"/>
      <c r="G179" s="10"/>
      <c r="H179" s="8"/>
      <c r="I179" s="10"/>
      <c r="J179" s="9"/>
      <c r="K179" s="9"/>
      <c r="L179" s="10"/>
      <c r="M179" s="11"/>
      <c r="N179" s="12"/>
      <c r="O179" s="13"/>
      <c r="P179" s="13"/>
      <c r="Q179" s="8"/>
      <c r="R179" s="9"/>
      <c r="S179" s="10"/>
      <c r="T179" s="14"/>
      <c r="U179" s="14"/>
      <c r="V179" s="9"/>
      <c r="W179" s="9"/>
      <c r="X179" s="13"/>
      <c r="Y179" s="15" t="str">
        <f aca="false">IF(OR(A179="",H179=""),"",H179-A179)</f>
        <v/>
      </c>
      <c r="Z179" s="15" t="str">
        <f aca="false">IF(OR(A179="",Q179=""),"",Q179-A179)</f>
        <v/>
      </c>
      <c r="AA179" s="16" t="str">
        <f aca="false">IF(OR(L179="",J179=""),"",L179*IF(K179="",$C$3,K179)*J179*IF(E179="Short",1,-1))</f>
        <v/>
      </c>
      <c r="AB179" s="16" t="str">
        <f aca="false">IF(OR(A179="",L179="",J179=""),"",IF(N(U179)&gt;0,U179,IF(E179="Long",L179*IF(K179="",$C$3,K179)*J179,IF(AND(N(F179)&gt;0,N(G179)&gt;0),MAX(0,ABS(F179-G179)-L179)*IF(K179="",$C$3,K179)*J179,IF(AND(D179="Put",N(F179)&gt;0),MAX(0,F179-L179)*IF(K179="",$C$3,K179)*J179,"")))))</f>
        <v/>
      </c>
      <c r="AC179" s="16" t="str">
        <f aca="false">IF(OR(A179="",L179="",J179="",R179="",R179="Open"),"",IF(E179="Short",L179-N(S179),N(S179)-L179)*IF(K179="",$C$3,K179)*J179-N(T179))</f>
        <v/>
      </c>
      <c r="AD179" s="17" t="str">
        <f aca="false">IF(OR(AC179="",AB179=""),"",IF(AB179&gt;0,AC179/AB179,""))</f>
        <v/>
      </c>
      <c r="AE179" s="18" t="str">
        <f aca="false">IF(OR(AC179="",Q179=""),"",DATE(YEAR(Q179),MONTH(Q179),1))</f>
        <v/>
      </c>
      <c r="AF179" s="15" t="str">
        <f aca="false">IF(AC179="","",1)</f>
        <v/>
      </c>
    </row>
    <row r="180" customFormat="false" ht="15" hidden="false" customHeight="false" outlineLevel="0" collapsed="false">
      <c r="A180" s="8"/>
      <c r="B180" s="9"/>
      <c r="C180" s="9"/>
      <c r="D180" s="9"/>
      <c r="E180" s="9"/>
      <c r="F180" s="10"/>
      <c r="G180" s="10"/>
      <c r="H180" s="8"/>
      <c r="I180" s="10"/>
      <c r="J180" s="9"/>
      <c r="K180" s="9"/>
      <c r="L180" s="10"/>
      <c r="M180" s="11"/>
      <c r="N180" s="12"/>
      <c r="O180" s="13"/>
      <c r="P180" s="13"/>
      <c r="Q180" s="8"/>
      <c r="R180" s="9"/>
      <c r="S180" s="10"/>
      <c r="T180" s="14"/>
      <c r="U180" s="14"/>
      <c r="V180" s="9"/>
      <c r="W180" s="9"/>
      <c r="X180" s="13"/>
      <c r="Y180" s="15" t="str">
        <f aca="false">IF(OR(A180="",H180=""),"",H180-A180)</f>
        <v/>
      </c>
      <c r="Z180" s="15" t="str">
        <f aca="false">IF(OR(A180="",Q180=""),"",Q180-A180)</f>
        <v/>
      </c>
      <c r="AA180" s="16" t="str">
        <f aca="false">IF(OR(L180="",J180=""),"",L180*IF(K180="",$C$3,K180)*J180*IF(E180="Short",1,-1))</f>
        <v/>
      </c>
      <c r="AB180" s="16" t="str">
        <f aca="false">IF(OR(A180="",L180="",J180=""),"",IF(N(U180)&gt;0,U180,IF(E180="Long",L180*IF(K180="",$C$3,K180)*J180,IF(AND(N(F180)&gt;0,N(G180)&gt;0),MAX(0,ABS(F180-G180)-L180)*IF(K180="",$C$3,K180)*J180,IF(AND(D180="Put",N(F180)&gt;0),MAX(0,F180-L180)*IF(K180="",$C$3,K180)*J180,"")))))</f>
        <v/>
      </c>
      <c r="AC180" s="16" t="str">
        <f aca="false">IF(OR(A180="",L180="",J180="",R180="",R180="Open"),"",IF(E180="Short",L180-N(S180),N(S180)-L180)*IF(K180="",$C$3,K180)*J180-N(T180))</f>
        <v/>
      </c>
      <c r="AD180" s="17" t="str">
        <f aca="false">IF(OR(AC180="",AB180=""),"",IF(AB180&gt;0,AC180/AB180,""))</f>
        <v/>
      </c>
      <c r="AE180" s="18" t="str">
        <f aca="false">IF(OR(AC180="",Q180=""),"",DATE(YEAR(Q180),MONTH(Q180),1))</f>
        <v/>
      </c>
      <c r="AF180" s="15" t="str">
        <f aca="false">IF(AC180="","",1)</f>
        <v/>
      </c>
    </row>
    <row r="181" customFormat="false" ht="15" hidden="false" customHeight="false" outlineLevel="0" collapsed="false">
      <c r="A181" s="8"/>
      <c r="B181" s="9"/>
      <c r="C181" s="9"/>
      <c r="D181" s="9"/>
      <c r="E181" s="9"/>
      <c r="F181" s="10"/>
      <c r="G181" s="10"/>
      <c r="H181" s="8"/>
      <c r="I181" s="10"/>
      <c r="J181" s="9"/>
      <c r="K181" s="9"/>
      <c r="L181" s="10"/>
      <c r="M181" s="11"/>
      <c r="N181" s="12"/>
      <c r="O181" s="13"/>
      <c r="P181" s="13"/>
      <c r="Q181" s="8"/>
      <c r="R181" s="9"/>
      <c r="S181" s="10"/>
      <c r="T181" s="14"/>
      <c r="U181" s="14"/>
      <c r="V181" s="9"/>
      <c r="W181" s="9"/>
      <c r="X181" s="13"/>
      <c r="Y181" s="15" t="str">
        <f aca="false">IF(OR(A181="",H181=""),"",H181-A181)</f>
        <v/>
      </c>
      <c r="Z181" s="15" t="str">
        <f aca="false">IF(OR(A181="",Q181=""),"",Q181-A181)</f>
        <v/>
      </c>
      <c r="AA181" s="16" t="str">
        <f aca="false">IF(OR(L181="",J181=""),"",L181*IF(K181="",$C$3,K181)*J181*IF(E181="Short",1,-1))</f>
        <v/>
      </c>
      <c r="AB181" s="16" t="str">
        <f aca="false">IF(OR(A181="",L181="",J181=""),"",IF(N(U181)&gt;0,U181,IF(E181="Long",L181*IF(K181="",$C$3,K181)*J181,IF(AND(N(F181)&gt;0,N(G181)&gt;0),MAX(0,ABS(F181-G181)-L181)*IF(K181="",$C$3,K181)*J181,IF(AND(D181="Put",N(F181)&gt;0),MAX(0,F181-L181)*IF(K181="",$C$3,K181)*J181,"")))))</f>
        <v/>
      </c>
      <c r="AC181" s="16" t="str">
        <f aca="false">IF(OR(A181="",L181="",J181="",R181="",R181="Open"),"",IF(E181="Short",L181-N(S181),N(S181)-L181)*IF(K181="",$C$3,K181)*J181-N(T181))</f>
        <v/>
      </c>
      <c r="AD181" s="17" t="str">
        <f aca="false">IF(OR(AC181="",AB181=""),"",IF(AB181&gt;0,AC181/AB181,""))</f>
        <v/>
      </c>
      <c r="AE181" s="18" t="str">
        <f aca="false">IF(OR(AC181="",Q181=""),"",DATE(YEAR(Q181),MONTH(Q181),1))</f>
        <v/>
      </c>
      <c r="AF181" s="15" t="str">
        <f aca="false">IF(AC181="","",1)</f>
        <v/>
      </c>
    </row>
    <row r="182" customFormat="false" ht="15" hidden="false" customHeight="false" outlineLevel="0" collapsed="false">
      <c r="A182" s="8"/>
      <c r="B182" s="9"/>
      <c r="C182" s="9"/>
      <c r="D182" s="9"/>
      <c r="E182" s="9"/>
      <c r="F182" s="10"/>
      <c r="G182" s="10"/>
      <c r="H182" s="8"/>
      <c r="I182" s="10"/>
      <c r="J182" s="9"/>
      <c r="K182" s="9"/>
      <c r="L182" s="10"/>
      <c r="M182" s="11"/>
      <c r="N182" s="12"/>
      <c r="O182" s="13"/>
      <c r="P182" s="13"/>
      <c r="Q182" s="8"/>
      <c r="R182" s="9"/>
      <c r="S182" s="10"/>
      <c r="T182" s="14"/>
      <c r="U182" s="14"/>
      <c r="V182" s="9"/>
      <c r="W182" s="9"/>
      <c r="X182" s="13"/>
      <c r="Y182" s="15" t="str">
        <f aca="false">IF(OR(A182="",H182=""),"",H182-A182)</f>
        <v/>
      </c>
      <c r="Z182" s="15" t="str">
        <f aca="false">IF(OR(A182="",Q182=""),"",Q182-A182)</f>
        <v/>
      </c>
      <c r="AA182" s="16" t="str">
        <f aca="false">IF(OR(L182="",J182=""),"",L182*IF(K182="",$C$3,K182)*J182*IF(E182="Short",1,-1))</f>
        <v/>
      </c>
      <c r="AB182" s="16" t="str">
        <f aca="false">IF(OR(A182="",L182="",J182=""),"",IF(N(U182)&gt;0,U182,IF(E182="Long",L182*IF(K182="",$C$3,K182)*J182,IF(AND(N(F182)&gt;0,N(G182)&gt;0),MAX(0,ABS(F182-G182)-L182)*IF(K182="",$C$3,K182)*J182,IF(AND(D182="Put",N(F182)&gt;0),MAX(0,F182-L182)*IF(K182="",$C$3,K182)*J182,"")))))</f>
        <v/>
      </c>
      <c r="AC182" s="16" t="str">
        <f aca="false">IF(OR(A182="",L182="",J182="",R182="",R182="Open"),"",IF(E182="Short",L182-N(S182),N(S182)-L182)*IF(K182="",$C$3,K182)*J182-N(T182))</f>
        <v/>
      </c>
      <c r="AD182" s="17" t="str">
        <f aca="false">IF(OR(AC182="",AB182=""),"",IF(AB182&gt;0,AC182/AB182,""))</f>
        <v/>
      </c>
      <c r="AE182" s="18" t="str">
        <f aca="false">IF(OR(AC182="",Q182=""),"",DATE(YEAR(Q182),MONTH(Q182),1))</f>
        <v/>
      </c>
      <c r="AF182" s="15" t="str">
        <f aca="false">IF(AC182="","",1)</f>
        <v/>
      </c>
    </row>
    <row r="183" customFormat="false" ht="15" hidden="false" customHeight="false" outlineLevel="0" collapsed="false">
      <c r="A183" s="8"/>
      <c r="B183" s="9"/>
      <c r="C183" s="9"/>
      <c r="D183" s="9"/>
      <c r="E183" s="9"/>
      <c r="F183" s="10"/>
      <c r="G183" s="10"/>
      <c r="H183" s="8"/>
      <c r="I183" s="10"/>
      <c r="J183" s="9"/>
      <c r="K183" s="9"/>
      <c r="L183" s="10"/>
      <c r="M183" s="11"/>
      <c r="N183" s="12"/>
      <c r="O183" s="13"/>
      <c r="P183" s="13"/>
      <c r="Q183" s="8"/>
      <c r="R183" s="9"/>
      <c r="S183" s="10"/>
      <c r="T183" s="14"/>
      <c r="U183" s="14"/>
      <c r="V183" s="9"/>
      <c r="W183" s="9"/>
      <c r="X183" s="13"/>
      <c r="Y183" s="15" t="str">
        <f aca="false">IF(OR(A183="",H183=""),"",H183-A183)</f>
        <v/>
      </c>
      <c r="Z183" s="15" t="str">
        <f aca="false">IF(OR(A183="",Q183=""),"",Q183-A183)</f>
        <v/>
      </c>
      <c r="AA183" s="16" t="str">
        <f aca="false">IF(OR(L183="",J183=""),"",L183*IF(K183="",$C$3,K183)*J183*IF(E183="Short",1,-1))</f>
        <v/>
      </c>
      <c r="AB183" s="16" t="str">
        <f aca="false">IF(OR(A183="",L183="",J183=""),"",IF(N(U183)&gt;0,U183,IF(E183="Long",L183*IF(K183="",$C$3,K183)*J183,IF(AND(N(F183)&gt;0,N(G183)&gt;0),MAX(0,ABS(F183-G183)-L183)*IF(K183="",$C$3,K183)*J183,IF(AND(D183="Put",N(F183)&gt;0),MAX(0,F183-L183)*IF(K183="",$C$3,K183)*J183,"")))))</f>
        <v/>
      </c>
      <c r="AC183" s="16" t="str">
        <f aca="false">IF(OR(A183="",L183="",J183="",R183="",R183="Open"),"",IF(E183="Short",L183-N(S183),N(S183)-L183)*IF(K183="",$C$3,K183)*J183-N(T183))</f>
        <v/>
      </c>
      <c r="AD183" s="17" t="str">
        <f aca="false">IF(OR(AC183="",AB183=""),"",IF(AB183&gt;0,AC183/AB183,""))</f>
        <v/>
      </c>
      <c r="AE183" s="18" t="str">
        <f aca="false">IF(OR(AC183="",Q183=""),"",DATE(YEAR(Q183),MONTH(Q183),1))</f>
        <v/>
      </c>
      <c r="AF183" s="15" t="str">
        <f aca="false">IF(AC183="","",1)</f>
        <v/>
      </c>
    </row>
    <row r="184" customFormat="false" ht="15" hidden="false" customHeight="false" outlineLevel="0" collapsed="false">
      <c r="A184" s="8"/>
      <c r="B184" s="9"/>
      <c r="C184" s="9"/>
      <c r="D184" s="9"/>
      <c r="E184" s="9"/>
      <c r="F184" s="10"/>
      <c r="G184" s="10"/>
      <c r="H184" s="8"/>
      <c r="I184" s="10"/>
      <c r="J184" s="9"/>
      <c r="K184" s="9"/>
      <c r="L184" s="10"/>
      <c r="M184" s="11"/>
      <c r="N184" s="12"/>
      <c r="O184" s="13"/>
      <c r="P184" s="13"/>
      <c r="Q184" s="8"/>
      <c r="R184" s="9"/>
      <c r="S184" s="10"/>
      <c r="T184" s="14"/>
      <c r="U184" s="14"/>
      <c r="V184" s="9"/>
      <c r="W184" s="9"/>
      <c r="X184" s="13"/>
      <c r="Y184" s="15" t="str">
        <f aca="false">IF(OR(A184="",H184=""),"",H184-A184)</f>
        <v/>
      </c>
      <c r="Z184" s="15" t="str">
        <f aca="false">IF(OR(A184="",Q184=""),"",Q184-A184)</f>
        <v/>
      </c>
      <c r="AA184" s="16" t="str">
        <f aca="false">IF(OR(L184="",J184=""),"",L184*IF(K184="",$C$3,K184)*J184*IF(E184="Short",1,-1))</f>
        <v/>
      </c>
      <c r="AB184" s="16" t="str">
        <f aca="false">IF(OR(A184="",L184="",J184=""),"",IF(N(U184)&gt;0,U184,IF(E184="Long",L184*IF(K184="",$C$3,K184)*J184,IF(AND(N(F184)&gt;0,N(G184)&gt;0),MAX(0,ABS(F184-G184)-L184)*IF(K184="",$C$3,K184)*J184,IF(AND(D184="Put",N(F184)&gt;0),MAX(0,F184-L184)*IF(K184="",$C$3,K184)*J184,"")))))</f>
        <v/>
      </c>
      <c r="AC184" s="16" t="str">
        <f aca="false">IF(OR(A184="",L184="",J184="",R184="",R184="Open"),"",IF(E184="Short",L184-N(S184),N(S184)-L184)*IF(K184="",$C$3,K184)*J184-N(T184))</f>
        <v/>
      </c>
      <c r="AD184" s="17" t="str">
        <f aca="false">IF(OR(AC184="",AB184=""),"",IF(AB184&gt;0,AC184/AB184,""))</f>
        <v/>
      </c>
      <c r="AE184" s="18" t="str">
        <f aca="false">IF(OR(AC184="",Q184=""),"",DATE(YEAR(Q184),MONTH(Q184),1))</f>
        <v/>
      </c>
      <c r="AF184" s="15" t="str">
        <f aca="false">IF(AC184="","",1)</f>
        <v/>
      </c>
    </row>
    <row r="185" customFormat="false" ht="15" hidden="false" customHeight="false" outlineLevel="0" collapsed="false">
      <c r="A185" s="8"/>
      <c r="B185" s="9"/>
      <c r="C185" s="9"/>
      <c r="D185" s="9"/>
      <c r="E185" s="9"/>
      <c r="F185" s="10"/>
      <c r="G185" s="10"/>
      <c r="H185" s="8"/>
      <c r="I185" s="10"/>
      <c r="J185" s="9"/>
      <c r="K185" s="9"/>
      <c r="L185" s="10"/>
      <c r="M185" s="11"/>
      <c r="N185" s="12"/>
      <c r="O185" s="13"/>
      <c r="P185" s="13"/>
      <c r="Q185" s="8"/>
      <c r="R185" s="9"/>
      <c r="S185" s="10"/>
      <c r="T185" s="14"/>
      <c r="U185" s="14"/>
      <c r="V185" s="9"/>
      <c r="W185" s="9"/>
      <c r="X185" s="13"/>
      <c r="Y185" s="15" t="str">
        <f aca="false">IF(OR(A185="",H185=""),"",H185-A185)</f>
        <v/>
      </c>
      <c r="Z185" s="15" t="str">
        <f aca="false">IF(OR(A185="",Q185=""),"",Q185-A185)</f>
        <v/>
      </c>
      <c r="AA185" s="16" t="str">
        <f aca="false">IF(OR(L185="",J185=""),"",L185*IF(K185="",$C$3,K185)*J185*IF(E185="Short",1,-1))</f>
        <v/>
      </c>
      <c r="AB185" s="16" t="str">
        <f aca="false">IF(OR(A185="",L185="",J185=""),"",IF(N(U185)&gt;0,U185,IF(E185="Long",L185*IF(K185="",$C$3,K185)*J185,IF(AND(N(F185)&gt;0,N(G185)&gt;0),MAX(0,ABS(F185-G185)-L185)*IF(K185="",$C$3,K185)*J185,IF(AND(D185="Put",N(F185)&gt;0),MAX(0,F185-L185)*IF(K185="",$C$3,K185)*J185,"")))))</f>
        <v/>
      </c>
      <c r="AC185" s="16" t="str">
        <f aca="false">IF(OR(A185="",L185="",J185="",R185="",R185="Open"),"",IF(E185="Short",L185-N(S185),N(S185)-L185)*IF(K185="",$C$3,K185)*J185-N(T185))</f>
        <v/>
      </c>
      <c r="AD185" s="17" t="str">
        <f aca="false">IF(OR(AC185="",AB185=""),"",IF(AB185&gt;0,AC185/AB185,""))</f>
        <v/>
      </c>
      <c r="AE185" s="18" t="str">
        <f aca="false">IF(OR(AC185="",Q185=""),"",DATE(YEAR(Q185),MONTH(Q185),1))</f>
        <v/>
      </c>
      <c r="AF185" s="15" t="str">
        <f aca="false">IF(AC185="","",1)</f>
        <v/>
      </c>
    </row>
    <row r="186" customFormat="false" ht="15" hidden="false" customHeight="false" outlineLevel="0" collapsed="false">
      <c r="A186" s="8"/>
      <c r="B186" s="9"/>
      <c r="C186" s="9"/>
      <c r="D186" s="9"/>
      <c r="E186" s="9"/>
      <c r="F186" s="10"/>
      <c r="G186" s="10"/>
      <c r="H186" s="8"/>
      <c r="I186" s="10"/>
      <c r="J186" s="9"/>
      <c r="K186" s="9"/>
      <c r="L186" s="10"/>
      <c r="M186" s="11"/>
      <c r="N186" s="12"/>
      <c r="O186" s="13"/>
      <c r="P186" s="13"/>
      <c r="Q186" s="8"/>
      <c r="R186" s="9"/>
      <c r="S186" s="10"/>
      <c r="T186" s="14"/>
      <c r="U186" s="14"/>
      <c r="V186" s="9"/>
      <c r="W186" s="9"/>
      <c r="X186" s="13"/>
      <c r="Y186" s="15" t="str">
        <f aca="false">IF(OR(A186="",H186=""),"",H186-A186)</f>
        <v/>
      </c>
      <c r="Z186" s="15" t="str">
        <f aca="false">IF(OR(A186="",Q186=""),"",Q186-A186)</f>
        <v/>
      </c>
      <c r="AA186" s="16" t="str">
        <f aca="false">IF(OR(L186="",J186=""),"",L186*IF(K186="",$C$3,K186)*J186*IF(E186="Short",1,-1))</f>
        <v/>
      </c>
      <c r="AB186" s="16" t="str">
        <f aca="false">IF(OR(A186="",L186="",J186=""),"",IF(N(U186)&gt;0,U186,IF(E186="Long",L186*IF(K186="",$C$3,K186)*J186,IF(AND(N(F186)&gt;0,N(G186)&gt;0),MAX(0,ABS(F186-G186)-L186)*IF(K186="",$C$3,K186)*J186,IF(AND(D186="Put",N(F186)&gt;0),MAX(0,F186-L186)*IF(K186="",$C$3,K186)*J186,"")))))</f>
        <v/>
      </c>
      <c r="AC186" s="16" t="str">
        <f aca="false">IF(OR(A186="",L186="",J186="",R186="",R186="Open"),"",IF(E186="Short",L186-N(S186),N(S186)-L186)*IF(K186="",$C$3,K186)*J186-N(T186))</f>
        <v/>
      </c>
      <c r="AD186" s="17" t="str">
        <f aca="false">IF(OR(AC186="",AB186=""),"",IF(AB186&gt;0,AC186/AB186,""))</f>
        <v/>
      </c>
      <c r="AE186" s="18" t="str">
        <f aca="false">IF(OR(AC186="",Q186=""),"",DATE(YEAR(Q186),MONTH(Q186),1))</f>
        <v/>
      </c>
      <c r="AF186" s="15" t="str">
        <f aca="false">IF(AC186="","",1)</f>
        <v/>
      </c>
    </row>
    <row r="187" customFormat="false" ht="15" hidden="false" customHeight="false" outlineLevel="0" collapsed="false">
      <c r="A187" s="8"/>
      <c r="B187" s="9"/>
      <c r="C187" s="9"/>
      <c r="D187" s="9"/>
      <c r="E187" s="9"/>
      <c r="F187" s="10"/>
      <c r="G187" s="10"/>
      <c r="H187" s="8"/>
      <c r="I187" s="10"/>
      <c r="J187" s="9"/>
      <c r="K187" s="9"/>
      <c r="L187" s="10"/>
      <c r="M187" s="11"/>
      <c r="N187" s="12"/>
      <c r="O187" s="13"/>
      <c r="P187" s="13"/>
      <c r="Q187" s="8"/>
      <c r="R187" s="9"/>
      <c r="S187" s="10"/>
      <c r="T187" s="14"/>
      <c r="U187" s="14"/>
      <c r="V187" s="9"/>
      <c r="W187" s="9"/>
      <c r="X187" s="13"/>
      <c r="Y187" s="15" t="str">
        <f aca="false">IF(OR(A187="",H187=""),"",H187-A187)</f>
        <v/>
      </c>
      <c r="Z187" s="15" t="str">
        <f aca="false">IF(OR(A187="",Q187=""),"",Q187-A187)</f>
        <v/>
      </c>
      <c r="AA187" s="16" t="str">
        <f aca="false">IF(OR(L187="",J187=""),"",L187*IF(K187="",$C$3,K187)*J187*IF(E187="Short",1,-1))</f>
        <v/>
      </c>
      <c r="AB187" s="16" t="str">
        <f aca="false">IF(OR(A187="",L187="",J187=""),"",IF(N(U187)&gt;0,U187,IF(E187="Long",L187*IF(K187="",$C$3,K187)*J187,IF(AND(N(F187)&gt;0,N(G187)&gt;0),MAX(0,ABS(F187-G187)-L187)*IF(K187="",$C$3,K187)*J187,IF(AND(D187="Put",N(F187)&gt;0),MAX(0,F187-L187)*IF(K187="",$C$3,K187)*J187,"")))))</f>
        <v/>
      </c>
      <c r="AC187" s="16" t="str">
        <f aca="false">IF(OR(A187="",L187="",J187="",R187="",R187="Open"),"",IF(E187="Short",L187-N(S187),N(S187)-L187)*IF(K187="",$C$3,K187)*J187-N(T187))</f>
        <v/>
      </c>
      <c r="AD187" s="17" t="str">
        <f aca="false">IF(OR(AC187="",AB187=""),"",IF(AB187&gt;0,AC187/AB187,""))</f>
        <v/>
      </c>
      <c r="AE187" s="18" t="str">
        <f aca="false">IF(OR(AC187="",Q187=""),"",DATE(YEAR(Q187),MONTH(Q187),1))</f>
        <v/>
      </c>
      <c r="AF187" s="15" t="str">
        <f aca="false">IF(AC187="","",1)</f>
        <v/>
      </c>
    </row>
    <row r="188" customFormat="false" ht="15" hidden="false" customHeight="false" outlineLevel="0" collapsed="false">
      <c r="A188" s="8"/>
      <c r="B188" s="9"/>
      <c r="C188" s="9"/>
      <c r="D188" s="9"/>
      <c r="E188" s="9"/>
      <c r="F188" s="10"/>
      <c r="G188" s="10"/>
      <c r="H188" s="8"/>
      <c r="I188" s="10"/>
      <c r="J188" s="9"/>
      <c r="K188" s="9"/>
      <c r="L188" s="10"/>
      <c r="M188" s="11"/>
      <c r="N188" s="12"/>
      <c r="O188" s="13"/>
      <c r="P188" s="13"/>
      <c r="Q188" s="8"/>
      <c r="R188" s="9"/>
      <c r="S188" s="10"/>
      <c r="T188" s="14"/>
      <c r="U188" s="14"/>
      <c r="V188" s="9"/>
      <c r="W188" s="9"/>
      <c r="X188" s="13"/>
      <c r="Y188" s="15" t="str">
        <f aca="false">IF(OR(A188="",H188=""),"",H188-A188)</f>
        <v/>
      </c>
      <c r="Z188" s="15" t="str">
        <f aca="false">IF(OR(A188="",Q188=""),"",Q188-A188)</f>
        <v/>
      </c>
      <c r="AA188" s="16" t="str">
        <f aca="false">IF(OR(L188="",J188=""),"",L188*IF(K188="",$C$3,K188)*J188*IF(E188="Short",1,-1))</f>
        <v/>
      </c>
      <c r="AB188" s="16" t="str">
        <f aca="false">IF(OR(A188="",L188="",J188=""),"",IF(N(U188)&gt;0,U188,IF(E188="Long",L188*IF(K188="",$C$3,K188)*J188,IF(AND(N(F188)&gt;0,N(G188)&gt;0),MAX(0,ABS(F188-G188)-L188)*IF(K188="",$C$3,K188)*J188,IF(AND(D188="Put",N(F188)&gt;0),MAX(0,F188-L188)*IF(K188="",$C$3,K188)*J188,"")))))</f>
        <v/>
      </c>
      <c r="AC188" s="16" t="str">
        <f aca="false">IF(OR(A188="",L188="",J188="",R188="",R188="Open"),"",IF(E188="Short",L188-N(S188),N(S188)-L188)*IF(K188="",$C$3,K188)*J188-N(T188))</f>
        <v/>
      </c>
      <c r="AD188" s="17" t="str">
        <f aca="false">IF(OR(AC188="",AB188=""),"",IF(AB188&gt;0,AC188/AB188,""))</f>
        <v/>
      </c>
      <c r="AE188" s="18" t="str">
        <f aca="false">IF(OR(AC188="",Q188=""),"",DATE(YEAR(Q188),MONTH(Q188),1))</f>
        <v/>
      </c>
      <c r="AF188" s="15" t="str">
        <f aca="false">IF(AC188="","",1)</f>
        <v/>
      </c>
    </row>
    <row r="189" customFormat="false" ht="15" hidden="false" customHeight="false" outlineLevel="0" collapsed="false">
      <c r="A189" s="8"/>
      <c r="B189" s="9"/>
      <c r="C189" s="9"/>
      <c r="D189" s="9"/>
      <c r="E189" s="9"/>
      <c r="F189" s="10"/>
      <c r="G189" s="10"/>
      <c r="H189" s="8"/>
      <c r="I189" s="10"/>
      <c r="J189" s="9"/>
      <c r="K189" s="9"/>
      <c r="L189" s="10"/>
      <c r="M189" s="11"/>
      <c r="N189" s="12"/>
      <c r="O189" s="13"/>
      <c r="P189" s="13"/>
      <c r="Q189" s="8"/>
      <c r="R189" s="9"/>
      <c r="S189" s="10"/>
      <c r="T189" s="14"/>
      <c r="U189" s="14"/>
      <c r="V189" s="9"/>
      <c r="W189" s="9"/>
      <c r="X189" s="13"/>
      <c r="Y189" s="15" t="str">
        <f aca="false">IF(OR(A189="",H189=""),"",H189-A189)</f>
        <v/>
      </c>
      <c r="Z189" s="15" t="str">
        <f aca="false">IF(OR(A189="",Q189=""),"",Q189-A189)</f>
        <v/>
      </c>
      <c r="AA189" s="16" t="str">
        <f aca="false">IF(OR(L189="",J189=""),"",L189*IF(K189="",$C$3,K189)*J189*IF(E189="Short",1,-1))</f>
        <v/>
      </c>
      <c r="AB189" s="16" t="str">
        <f aca="false">IF(OR(A189="",L189="",J189=""),"",IF(N(U189)&gt;0,U189,IF(E189="Long",L189*IF(K189="",$C$3,K189)*J189,IF(AND(N(F189)&gt;0,N(G189)&gt;0),MAX(0,ABS(F189-G189)-L189)*IF(K189="",$C$3,K189)*J189,IF(AND(D189="Put",N(F189)&gt;0),MAX(0,F189-L189)*IF(K189="",$C$3,K189)*J189,"")))))</f>
        <v/>
      </c>
      <c r="AC189" s="16" t="str">
        <f aca="false">IF(OR(A189="",L189="",J189="",R189="",R189="Open"),"",IF(E189="Short",L189-N(S189),N(S189)-L189)*IF(K189="",$C$3,K189)*J189-N(T189))</f>
        <v/>
      </c>
      <c r="AD189" s="17" t="str">
        <f aca="false">IF(OR(AC189="",AB189=""),"",IF(AB189&gt;0,AC189/AB189,""))</f>
        <v/>
      </c>
      <c r="AE189" s="18" t="str">
        <f aca="false">IF(OR(AC189="",Q189=""),"",DATE(YEAR(Q189),MONTH(Q189),1))</f>
        <v/>
      </c>
      <c r="AF189" s="15" t="str">
        <f aca="false">IF(AC189="","",1)</f>
        <v/>
      </c>
    </row>
    <row r="190" customFormat="false" ht="15" hidden="false" customHeight="false" outlineLevel="0" collapsed="false">
      <c r="A190" s="8"/>
      <c r="B190" s="9"/>
      <c r="C190" s="9"/>
      <c r="D190" s="9"/>
      <c r="E190" s="9"/>
      <c r="F190" s="10"/>
      <c r="G190" s="10"/>
      <c r="H190" s="8"/>
      <c r="I190" s="10"/>
      <c r="J190" s="9"/>
      <c r="K190" s="9"/>
      <c r="L190" s="10"/>
      <c r="M190" s="11"/>
      <c r="N190" s="12"/>
      <c r="O190" s="13"/>
      <c r="P190" s="13"/>
      <c r="Q190" s="8"/>
      <c r="R190" s="9"/>
      <c r="S190" s="10"/>
      <c r="T190" s="14"/>
      <c r="U190" s="14"/>
      <c r="V190" s="9"/>
      <c r="W190" s="9"/>
      <c r="X190" s="13"/>
      <c r="Y190" s="15" t="str">
        <f aca="false">IF(OR(A190="",H190=""),"",H190-A190)</f>
        <v/>
      </c>
      <c r="Z190" s="15" t="str">
        <f aca="false">IF(OR(A190="",Q190=""),"",Q190-A190)</f>
        <v/>
      </c>
      <c r="AA190" s="16" t="str">
        <f aca="false">IF(OR(L190="",J190=""),"",L190*IF(K190="",$C$3,K190)*J190*IF(E190="Short",1,-1))</f>
        <v/>
      </c>
      <c r="AB190" s="16" t="str">
        <f aca="false">IF(OR(A190="",L190="",J190=""),"",IF(N(U190)&gt;0,U190,IF(E190="Long",L190*IF(K190="",$C$3,K190)*J190,IF(AND(N(F190)&gt;0,N(G190)&gt;0),MAX(0,ABS(F190-G190)-L190)*IF(K190="",$C$3,K190)*J190,IF(AND(D190="Put",N(F190)&gt;0),MAX(0,F190-L190)*IF(K190="",$C$3,K190)*J190,"")))))</f>
        <v/>
      </c>
      <c r="AC190" s="16" t="str">
        <f aca="false">IF(OR(A190="",L190="",J190="",R190="",R190="Open"),"",IF(E190="Short",L190-N(S190),N(S190)-L190)*IF(K190="",$C$3,K190)*J190-N(T190))</f>
        <v/>
      </c>
      <c r="AD190" s="17" t="str">
        <f aca="false">IF(OR(AC190="",AB190=""),"",IF(AB190&gt;0,AC190/AB190,""))</f>
        <v/>
      </c>
      <c r="AE190" s="18" t="str">
        <f aca="false">IF(OR(AC190="",Q190=""),"",DATE(YEAR(Q190),MONTH(Q190),1))</f>
        <v/>
      </c>
      <c r="AF190" s="15" t="str">
        <f aca="false">IF(AC190="","",1)</f>
        <v/>
      </c>
    </row>
    <row r="191" customFormat="false" ht="15" hidden="false" customHeight="false" outlineLevel="0" collapsed="false">
      <c r="A191" s="8"/>
      <c r="B191" s="9"/>
      <c r="C191" s="9"/>
      <c r="D191" s="9"/>
      <c r="E191" s="9"/>
      <c r="F191" s="10"/>
      <c r="G191" s="10"/>
      <c r="H191" s="8"/>
      <c r="I191" s="10"/>
      <c r="J191" s="9"/>
      <c r="K191" s="9"/>
      <c r="L191" s="10"/>
      <c r="M191" s="11"/>
      <c r="N191" s="12"/>
      <c r="O191" s="13"/>
      <c r="P191" s="13"/>
      <c r="Q191" s="8"/>
      <c r="R191" s="9"/>
      <c r="S191" s="10"/>
      <c r="T191" s="14"/>
      <c r="U191" s="14"/>
      <c r="V191" s="9"/>
      <c r="W191" s="9"/>
      <c r="X191" s="13"/>
      <c r="Y191" s="15" t="str">
        <f aca="false">IF(OR(A191="",H191=""),"",H191-A191)</f>
        <v/>
      </c>
      <c r="Z191" s="15" t="str">
        <f aca="false">IF(OR(A191="",Q191=""),"",Q191-A191)</f>
        <v/>
      </c>
      <c r="AA191" s="16" t="str">
        <f aca="false">IF(OR(L191="",J191=""),"",L191*IF(K191="",$C$3,K191)*J191*IF(E191="Short",1,-1))</f>
        <v/>
      </c>
      <c r="AB191" s="16" t="str">
        <f aca="false">IF(OR(A191="",L191="",J191=""),"",IF(N(U191)&gt;0,U191,IF(E191="Long",L191*IF(K191="",$C$3,K191)*J191,IF(AND(N(F191)&gt;0,N(G191)&gt;0),MAX(0,ABS(F191-G191)-L191)*IF(K191="",$C$3,K191)*J191,IF(AND(D191="Put",N(F191)&gt;0),MAX(0,F191-L191)*IF(K191="",$C$3,K191)*J191,"")))))</f>
        <v/>
      </c>
      <c r="AC191" s="16" t="str">
        <f aca="false">IF(OR(A191="",L191="",J191="",R191="",R191="Open"),"",IF(E191="Short",L191-N(S191),N(S191)-L191)*IF(K191="",$C$3,K191)*J191-N(T191))</f>
        <v/>
      </c>
      <c r="AD191" s="17" t="str">
        <f aca="false">IF(OR(AC191="",AB191=""),"",IF(AB191&gt;0,AC191/AB191,""))</f>
        <v/>
      </c>
      <c r="AE191" s="18" t="str">
        <f aca="false">IF(OR(AC191="",Q191=""),"",DATE(YEAR(Q191),MONTH(Q191),1))</f>
        <v/>
      </c>
      <c r="AF191" s="15" t="str">
        <f aca="false">IF(AC191="","",1)</f>
        <v/>
      </c>
    </row>
    <row r="192" customFormat="false" ht="15" hidden="false" customHeight="false" outlineLevel="0" collapsed="false">
      <c r="A192" s="8"/>
      <c r="B192" s="9"/>
      <c r="C192" s="9"/>
      <c r="D192" s="9"/>
      <c r="E192" s="9"/>
      <c r="F192" s="10"/>
      <c r="G192" s="10"/>
      <c r="H192" s="8"/>
      <c r="I192" s="10"/>
      <c r="J192" s="9"/>
      <c r="K192" s="9"/>
      <c r="L192" s="10"/>
      <c r="M192" s="11"/>
      <c r="N192" s="12"/>
      <c r="O192" s="13"/>
      <c r="P192" s="13"/>
      <c r="Q192" s="8"/>
      <c r="R192" s="9"/>
      <c r="S192" s="10"/>
      <c r="T192" s="14"/>
      <c r="U192" s="14"/>
      <c r="V192" s="9"/>
      <c r="W192" s="9"/>
      <c r="X192" s="13"/>
      <c r="Y192" s="15" t="str">
        <f aca="false">IF(OR(A192="",H192=""),"",H192-A192)</f>
        <v/>
      </c>
      <c r="Z192" s="15" t="str">
        <f aca="false">IF(OR(A192="",Q192=""),"",Q192-A192)</f>
        <v/>
      </c>
      <c r="AA192" s="16" t="str">
        <f aca="false">IF(OR(L192="",J192=""),"",L192*IF(K192="",$C$3,K192)*J192*IF(E192="Short",1,-1))</f>
        <v/>
      </c>
      <c r="AB192" s="16" t="str">
        <f aca="false">IF(OR(A192="",L192="",J192=""),"",IF(N(U192)&gt;0,U192,IF(E192="Long",L192*IF(K192="",$C$3,K192)*J192,IF(AND(N(F192)&gt;0,N(G192)&gt;0),MAX(0,ABS(F192-G192)-L192)*IF(K192="",$C$3,K192)*J192,IF(AND(D192="Put",N(F192)&gt;0),MAX(0,F192-L192)*IF(K192="",$C$3,K192)*J192,"")))))</f>
        <v/>
      </c>
      <c r="AC192" s="16" t="str">
        <f aca="false">IF(OR(A192="",L192="",J192="",R192="",R192="Open"),"",IF(E192="Short",L192-N(S192),N(S192)-L192)*IF(K192="",$C$3,K192)*J192-N(T192))</f>
        <v/>
      </c>
      <c r="AD192" s="17" t="str">
        <f aca="false">IF(OR(AC192="",AB192=""),"",IF(AB192&gt;0,AC192/AB192,""))</f>
        <v/>
      </c>
      <c r="AE192" s="18" t="str">
        <f aca="false">IF(OR(AC192="",Q192=""),"",DATE(YEAR(Q192),MONTH(Q192),1))</f>
        <v/>
      </c>
      <c r="AF192" s="15" t="str">
        <f aca="false">IF(AC192="","",1)</f>
        <v/>
      </c>
    </row>
    <row r="193" customFormat="false" ht="15" hidden="false" customHeight="false" outlineLevel="0" collapsed="false">
      <c r="A193" s="8"/>
      <c r="B193" s="9"/>
      <c r="C193" s="9"/>
      <c r="D193" s="9"/>
      <c r="E193" s="9"/>
      <c r="F193" s="10"/>
      <c r="G193" s="10"/>
      <c r="H193" s="8"/>
      <c r="I193" s="10"/>
      <c r="J193" s="9"/>
      <c r="K193" s="9"/>
      <c r="L193" s="10"/>
      <c r="M193" s="11"/>
      <c r="N193" s="12"/>
      <c r="O193" s="13"/>
      <c r="P193" s="13"/>
      <c r="Q193" s="8"/>
      <c r="R193" s="9"/>
      <c r="S193" s="10"/>
      <c r="T193" s="14"/>
      <c r="U193" s="14"/>
      <c r="V193" s="9"/>
      <c r="W193" s="9"/>
      <c r="X193" s="13"/>
      <c r="Y193" s="15" t="str">
        <f aca="false">IF(OR(A193="",H193=""),"",H193-A193)</f>
        <v/>
      </c>
      <c r="Z193" s="15" t="str">
        <f aca="false">IF(OR(A193="",Q193=""),"",Q193-A193)</f>
        <v/>
      </c>
      <c r="AA193" s="16" t="str">
        <f aca="false">IF(OR(L193="",J193=""),"",L193*IF(K193="",$C$3,K193)*J193*IF(E193="Short",1,-1))</f>
        <v/>
      </c>
      <c r="AB193" s="16" t="str">
        <f aca="false">IF(OR(A193="",L193="",J193=""),"",IF(N(U193)&gt;0,U193,IF(E193="Long",L193*IF(K193="",$C$3,K193)*J193,IF(AND(N(F193)&gt;0,N(G193)&gt;0),MAX(0,ABS(F193-G193)-L193)*IF(K193="",$C$3,K193)*J193,IF(AND(D193="Put",N(F193)&gt;0),MAX(0,F193-L193)*IF(K193="",$C$3,K193)*J193,"")))))</f>
        <v/>
      </c>
      <c r="AC193" s="16" t="str">
        <f aca="false">IF(OR(A193="",L193="",J193="",R193="",R193="Open"),"",IF(E193="Short",L193-N(S193),N(S193)-L193)*IF(K193="",$C$3,K193)*J193-N(T193))</f>
        <v/>
      </c>
      <c r="AD193" s="17" t="str">
        <f aca="false">IF(OR(AC193="",AB193=""),"",IF(AB193&gt;0,AC193/AB193,""))</f>
        <v/>
      </c>
      <c r="AE193" s="18" t="str">
        <f aca="false">IF(OR(AC193="",Q193=""),"",DATE(YEAR(Q193),MONTH(Q193),1))</f>
        <v/>
      </c>
      <c r="AF193" s="15" t="str">
        <f aca="false">IF(AC193="","",1)</f>
        <v/>
      </c>
    </row>
    <row r="194" customFormat="false" ht="15" hidden="false" customHeight="false" outlineLevel="0" collapsed="false">
      <c r="A194" s="8"/>
      <c r="B194" s="9"/>
      <c r="C194" s="9"/>
      <c r="D194" s="9"/>
      <c r="E194" s="9"/>
      <c r="F194" s="10"/>
      <c r="G194" s="10"/>
      <c r="H194" s="8"/>
      <c r="I194" s="10"/>
      <c r="J194" s="9"/>
      <c r="K194" s="9"/>
      <c r="L194" s="10"/>
      <c r="M194" s="11"/>
      <c r="N194" s="12"/>
      <c r="O194" s="13"/>
      <c r="P194" s="13"/>
      <c r="Q194" s="8"/>
      <c r="R194" s="9"/>
      <c r="S194" s="10"/>
      <c r="T194" s="14"/>
      <c r="U194" s="14"/>
      <c r="V194" s="9"/>
      <c r="W194" s="9"/>
      <c r="X194" s="13"/>
      <c r="Y194" s="15" t="str">
        <f aca="false">IF(OR(A194="",H194=""),"",H194-A194)</f>
        <v/>
      </c>
      <c r="Z194" s="15" t="str">
        <f aca="false">IF(OR(A194="",Q194=""),"",Q194-A194)</f>
        <v/>
      </c>
      <c r="AA194" s="16" t="str">
        <f aca="false">IF(OR(L194="",J194=""),"",L194*IF(K194="",$C$3,K194)*J194*IF(E194="Short",1,-1))</f>
        <v/>
      </c>
      <c r="AB194" s="16" t="str">
        <f aca="false">IF(OR(A194="",L194="",J194=""),"",IF(N(U194)&gt;0,U194,IF(E194="Long",L194*IF(K194="",$C$3,K194)*J194,IF(AND(N(F194)&gt;0,N(G194)&gt;0),MAX(0,ABS(F194-G194)-L194)*IF(K194="",$C$3,K194)*J194,IF(AND(D194="Put",N(F194)&gt;0),MAX(0,F194-L194)*IF(K194="",$C$3,K194)*J194,"")))))</f>
        <v/>
      </c>
      <c r="AC194" s="16" t="str">
        <f aca="false">IF(OR(A194="",L194="",J194="",R194="",R194="Open"),"",IF(E194="Short",L194-N(S194),N(S194)-L194)*IF(K194="",$C$3,K194)*J194-N(T194))</f>
        <v/>
      </c>
      <c r="AD194" s="17" t="str">
        <f aca="false">IF(OR(AC194="",AB194=""),"",IF(AB194&gt;0,AC194/AB194,""))</f>
        <v/>
      </c>
      <c r="AE194" s="18" t="str">
        <f aca="false">IF(OR(AC194="",Q194=""),"",DATE(YEAR(Q194),MONTH(Q194),1))</f>
        <v/>
      </c>
      <c r="AF194" s="15" t="str">
        <f aca="false">IF(AC194="","",1)</f>
        <v/>
      </c>
    </row>
    <row r="195" customFormat="false" ht="15" hidden="false" customHeight="false" outlineLevel="0" collapsed="false">
      <c r="A195" s="8"/>
      <c r="B195" s="9"/>
      <c r="C195" s="9"/>
      <c r="D195" s="9"/>
      <c r="E195" s="9"/>
      <c r="F195" s="10"/>
      <c r="G195" s="10"/>
      <c r="H195" s="8"/>
      <c r="I195" s="10"/>
      <c r="J195" s="9"/>
      <c r="K195" s="9"/>
      <c r="L195" s="10"/>
      <c r="M195" s="11"/>
      <c r="N195" s="12"/>
      <c r="O195" s="13"/>
      <c r="P195" s="13"/>
      <c r="Q195" s="8"/>
      <c r="R195" s="9"/>
      <c r="S195" s="10"/>
      <c r="T195" s="14"/>
      <c r="U195" s="14"/>
      <c r="V195" s="9"/>
      <c r="W195" s="9"/>
      <c r="X195" s="13"/>
      <c r="Y195" s="15" t="str">
        <f aca="false">IF(OR(A195="",H195=""),"",H195-A195)</f>
        <v/>
      </c>
      <c r="Z195" s="15" t="str">
        <f aca="false">IF(OR(A195="",Q195=""),"",Q195-A195)</f>
        <v/>
      </c>
      <c r="AA195" s="16" t="str">
        <f aca="false">IF(OR(L195="",J195=""),"",L195*IF(K195="",$C$3,K195)*J195*IF(E195="Short",1,-1))</f>
        <v/>
      </c>
      <c r="AB195" s="16" t="str">
        <f aca="false">IF(OR(A195="",L195="",J195=""),"",IF(N(U195)&gt;0,U195,IF(E195="Long",L195*IF(K195="",$C$3,K195)*J195,IF(AND(N(F195)&gt;0,N(G195)&gt;0),MAX(0,ABS(F195-G195)-L195)*IF(K195="",$C$3,K195)*J195,IF(AND(D195="Put",N(F195)&gt;0),MAX(0,F195-L195)*IF(K195="",$C$3,K195)*J195,"")))))</f>
        <v/>
      </c>
      <c r="AC195" s="16" t="str">
        <f aca="false">IF(OR(A195="",L195="",J195="",R195="",R195="Open"),"",IF(E195="Short",L195-N(S195),N(S195)-L195)*IF(K195="",$C$3,K195)*J195-N(T195))</f>
        <v/>
      </c>
      <c r="AD195" s="17" t="str">
        <f aca="false">IF(OR(AC195="",AB195=""),"",IF(AB195&gt;0,AC195/AB195,""))</f>
        <v/>
      </c>
      <c r="AE195" s="18" t="str">
        <f aca="false">IF(OR(AC195="",Q195=""),"",DATE(YEAR(Q195),MONTH(Q195),1))</f>
        <v/>
      </c>
      <c r="AF195" s="15" t="str">
        <f aca="false">IF(AC195="","",1)</f>
        <v/>
      </c>
    </row>
    <row r="196" customFormat="false" ht="15" hidden="false" customHeight="false" outlineLevel="0" collapsed="false">
      <c r="A196" s="8"/>
      <c r="B196" s="9"/>
      <c r="C196" s="9"/>
      <c r="D196" s="9"/>
      <c r="E196" s="9"/>
      <c r="F196" s="10"/>
      <c r="G196" s="10"/>
      <c r="H196" s="8"/>
      <c r="I196" s="10"/>
      <c r="J196" s="9"/>
      <c r="K196" s="9"/>
      <c r="L196" s="10"/>
      <c r="M196" s="11"/>
      <c r="N196" s="12"/>
      <c r="O196" s="13"/>
      <c r="P196" s="13"/>
      <c r="Q196" s="8"/>
      <c r="R196" s="9"/>
      <c r="S196" s="10"/>
      <c r="T196" s="14"/>
      <c r="U196" s="14"/>
      <c r="V196" s="9"/>
      <c r="W196" s="9"/>
      <c r="X196" s="13"/>
      <c r="Y196" s="15" t="str">
        <f aca="false">IF(OR(A196="",H196=""),"",H196-A196)</f>
        <v/>
      </c>
      <c r="Z196" s="15" t="str">
        <f aca="false">IF(OR(A196="",Q196=""),"",Q196-A196)</f>
        <v/>
      </c>
      <c r="AA196" s="16" t="str">
        <f aca="false">IF(OR(L196="",J196=""),"",L196*IF(K196="",$C$3,K196)*J196*IF(E196="Short",1,-1))</f>
        <v/>
      </c>
      <c r="AB196" s="16" t="str">
        <f aca="false">IF(OR(A196="",L196="",J196=""),"",IF(N(U196)&gt;0,U196,IF(E196="Long",L196*IF(K196="",$C$3,K196)*J196,IF(AND(N(F196)&gt;0,N(G196)&gt;0),MAX(0,ABS(F196-G196)-L196)*IF(K196="",$C$3,K196)*J196,IF(AND(D196="Put",N(F196)&gt;0),MAX(0,F196-L196)*IF(K196="",$C$3,K196)*J196,"")))))</f>
        <v/>
      </c>
      <c r="AC196" s="16" t="str">
        <f aca="false">IF(OR(A196="",L196="",J196="",R196="",R196="Open"),"",IF(E196="Short",L196-N(S196),N(S196)-L196)*IF(K196="",$C$3,K196)*J196-N(T196))</f>
        <v/>
      </c>
      <c r="AD196" s="17" t="str">
        <f aca="false">IF(OR(AC196="",AB196=""),"",IF(AB196&gt;0,AC196/AB196,""))</f>
        <v/>
      </c>
      <c r="AE196" s="18" t="str">
        <f aca="false">IF(OR(AC196="",Q196=""),"",DATE(YEAR(Q196),MONTH(Q196),1))</f>
        <v/>
      </c>
      <c r="AF196" s="15" t="str">
        <f aca="false">IF(AC196="","",1)</f>
        <v/>
      </c>
    </row>
    <row r="197" customFormat="false" ht="15" hidden="false" customHeight="false" outlineLevel="0" collapsed="false">
      <c r="A197" s="8"/>
      <c r="B197" s="9"/>
      <c r="C197" s="9"/>
      <c r="D197" s="9"/>
      <c r="E197" s="9"/>
      <c r="F197" s="10"/>
      <c r="G197" s="10"/>
      <c r="H197" s="8"/>
      <c r="I197" s="10"/>
      <c r="J197" s="9"/>
      <c r="K197" s="9"/>
      <c r="L197" s="10"/>
      <c r="M197" s="11"/>
      <c r="N197" s="12"/>
      <c r="O197" s="13"/>
      <c r="P197" s="13"/>
      <c r="Q197" s="8"/>
      <c r="R197" s="9"/>
      <c r="S197" s="10"/>
      <c r="T197" s="14"/>
      <c r="U197" s="14"/>
      <c r="V197" s="9"/>
      <c r="W197" s="9"/>
      <c r="X197" s="13"/>
      <c r="Y197" s="15" t="str">
        <f aca="false">IF(OR(A197="",H197=""),"",H197-A197)</f>
        <v/>
      </c>
      <c r="Z197" s="15" t="str">
        <f aca="false">IF(OR(A197="",Q197=""),"",Q197-A197)</f>
        <v/>
      </c>
      <c r="AA197" s="16" t="str">
        <f aca="false">IF(OR(L197="",J197=""),"",L197*IF(K197="",$C$3,K197)*J197*IF(E197="Short",1,-1))</f>
        <v/>
      </c>
      <c r="AB197" s="16" t="str">
        <f aca="false">IF(OR(A197="",L197="",J197=""),"",IF(N(U197)&gt;0,U197,IF(E197="Long",L197*IF(K197="",$C$3,K197)*J197,IF(AND(N(F197)&gt;0,N(G197)&gt;0),MAX(0,ABS(F197-G197)-L197)*IF(K197="",$C$3,K197)*J197,IF(AND(D197="Put",N(F197)&gt;0),MAX(0,F197-L197)*IF(K197="",$C$3,K197)*J197,"")))))</f>
        <v/>
      </c>
      <c r="AC197" s="16" t="str">
        <f aca="false">IF(OR(A197="",L197="",J197="",R197="",R197="Open"),"",IF(E197="Short",L197-N(S197),N(S197)-L197)*IF(K197="",$C$3,K197)*J197-N(T197))</f>
        <v/>
      </c>
      <c r="AD197" s="17" t="str">
        <f aca="false">IF(OR(AC197="",AB197=""),"",IF(AB197&gt;0,AC197/AB197,""))</f>
        <v/>
      </c>
      <c r="AE197" s="18" t="str">
        <f aca="false">IF(OR(AC197="",Q197=""),"",DATE(YEAR(Q197),MONTH(Q197),1))</f>
        <v/>
      </c>
      <c r="AF197" s="15" t="str">
        <f aca="false">IF(AC197="","",1)</f>
        <v/>
      </c>
    </row>
    <row r="198" customFormat="false" ht="15" hidden="false" customHeight="false" outlineLevel="0" collapsed="false">
      <c r="A198" s="8"/>
      <c r="B198" s="9"/>
      <c r="C198" s="9"/>
      <c r="D198" s="9"/>
      <c r="E198" s="9"/>
      <c r="F198" s="10"/>
      <c r="G198" s="10"/>
      <c r="H198" s="8"/>
      <c r="I198" s="10"/>
      <c r="J198" s="9"/>
      <c r="K198" s="9"/>
      <c r="L198" s="10"/>
      <c r="M198" s="11"/>
      <c r="N198" s="12"/>
      <c r="O198" s="13"/>
      <c r="P198" s="13"/>
      <c r="Q198" s="8"/>
      <c r="R198" s="9"/>
      <c r="S198" s="10"/>
      <c r="T198" s="14"/>
      <c r="U198" s="14"/>
      <c r="V198" s="9"/>
      <c r="W198" s="9"/>
      <c r="X198" s="13"/>
      <c r="Y198" s="15" t="str">
        <f aca="false">IF(OR(A198="",H198=""),"",H198-A198)</f>
        <v/>
      </c>
      <c r="Z198" s="15" t="str">
        <f aca="false">IF(OR(A198="",Q198=""),"",Q198-A198)</f>
        <v/>
      </c>
      <c r="AA198" s="16" t="str">
        <f aca="false">IF(OR(L198="",J198=""),"",L198*IF(K198="",$C$3,K198)*J198*IF(E198="Short",1,-1))</f>
        <v/>
      </c>
      <c r="AB198" s="16" t="str">
        <f aca="false">IF(OR(A198="",L198="",J198=""),"",IF(N(U198)&gt;0,U198,IF(E198="Long",L198*IF(K198="",$C$3,K198)*J198,IF(AND(N(F198)&gt;0,N(G198)&gt;0),MAX(0,ABS(F198-G198)-L198)*IF(K198="",$C$3,K198)*J198,IF(AND(D198="Put",N(F198)&gt;0),MAX(0,F198-L198)*IF(K198="",$C$3,K198)*J198,"")))))</f>
        <v/>
      </c>
      <c r="AC198" s="16" t="str">
        <f aca="false">IF(OR(A198="",L198="",J198="",R198="",R198="Open"),"",IF(E198="Short",L198-N(S198),N(S198)-L198)*IF(K198="",$C$3,K198)*J198-N(T198))</f>
        <v/>
      </c>
      <c r="AD198" s="17" t="str">
        <f aca="false">IF(OR(AC198="",AB198=""),"",IF(AB198&gt;0,AC198/AB198,""))</f>
        <v/>
      </c>
      <c r="AE198" s="18" t="str">
        <f aca="false">IF(OR(AC198="",Q198=""),"",DATE(YEAR(Q198),MONTH(Q198),1))</f>
        <v/>
      </c>
      <c r="AF198" s="15" t="str">
        <f aca="false">IF(AC198="","",1)</f>
        <v/>
      </c>
    </row>
    <row r="199" customFormat="false" ht="15" hidden="false" customHeight="false" outlineLevel="0" collapsed="false">
      <c r="A199" s="8"/>
      <c r="B199" s="9"/>
      <c r="C199" s="9"/>
      <c r="D199" s="9"/>
      <c r="E199" s="9"/>
      <c r="F199" s="10"/>
      <c r="G199" s="10"/>
      <c r="H199" s="8"/>
      <c r="I199" s="10"/>
      <c r="J199" s="9"/>
      <c r="K199" s="9"/>
      <c r="L199" s="10"/>
      <c r="M199" s="11"/>
      <c r="N199" s="12"/>
      <c r="O199" s="13"/>
      <c r="P199" s="13"/>
      <c r="Q199" s="8"/>
      <c r="R199" s="9"/>
      <c r="S199" s="10"/>
      <c r="T199" s="14"/>
      <c r="U199" s="14"/>
      <c r="V199" s="9"/>
      <c r="W199" s="9"/>
      <c r="X199" s="13"/>
      <c r="Y199" s="15" t="str">
        <f aca="false">IF(OR(A199="",H199=""),"",H199-A199)</f>
        <v/>
      </c>
      <c r="Z199" s="15" t="str">
        <f aca="false">IF(OR(A199="",Q199=""),"",Q199-A199)</f>
        <v/>
      </c>
      <c r="AA199" s="16" t="str">
        <f aca="false">IF(OR(L199="",J199=""),"",L199*IF(K199="",$C$3,K199)*J199*IF(E199="Short",1,-1))</f>
        <v/>
      </c>
      <c r="AB199" s="16" t="str">
        <f aca="false">IF(OR(A199="",L199="",J199=""),"",IF(N(U199)&gt;0,U199,IF(E199="Long",L199*IF(K199="",$C$3,K199)*J199,IF(AND(N(F199)&gt;0,N(G199)&gt;0),MAX(0,ABS(F199-G199)-L199)*IF(K199="",$C$3,K199)*J199,IF(AND(D199="Put",N(F199)&gt;0),MAX(0,F199-L199)*IF(K199="",$C$3,K199)*J199,"")))))</f>
        <v/>
      </c>
      <c r="AC199" s="16" t="str">
        <f aca="false">IF(OR(A199="",L199="",J199="",R199="",R199="Open"),"",IF(E199="Short",L199-N(S199),N(S199)-L199)*IF(K199="",$C$3,K199)*J199-N(T199))</f>
        <v/>
      </c>
      <c r="AD199" s="17" t="str">
        <f aca="false">IF(OR(AC199="",AB199=""),"",IF(AB199&gt;0,AC199/AB199,""))</f>
        <v/>
      </c>
      <c r="AE199" s="18" t="str">
        <f aca="false">IF(OR(AC199="",Q199=""),"",DATE(YEAR(Q199),MONTH(Q199),1))</f>
        <v/>
      </c>
      <c r="AF199" s="15" t="str">
        <f aca="false">IF(AC199="","",1)</f>
        <v/>
      </c>
    </row>
    <row r="200" customFormat="false" ht="15" hidden="false" customHeight="false" outlineLevel="0" collapsed="false">
      <c r="A200" s="8"/>
      <c r="B200" s="9"/>
      <c r="C200" s="9"/>
      <c r="D200" s="9"/>
      <c r="E200" s="9"/>
      <c r="F200" s="10"/>
      <c r="G200" s="10"/>
      <c r="H200" s="8"/>
      <c r="I200" s="10"/>
      <c r="J200" s="9"/>
      <c r="K200" s="9"/>
      <c r="L200" s="10"/>
      <c r="M200" s="11"/>
      <c r="N200" s="12"/>
      <c r="O200" s="13"/>
      <c r="P200" s="13"/>
      <c r="Q200" s="8"/>
      <c r="R200" s="9"/>
      <c r="S200" s="10"/>
      <c r="T200" s="14"/>
      <c r="U200" s="14"/>
      <c r="V200" s="9"/>
      <c r="W200" s="9"/>
      <c r="X200" s="13"/>
      <c r="Y200" s="15" t="str">
        <f aca="false">IF(OR(A200="",H200=""),"",H200-A200)</f>
        <v/>
      </c>
      <c r="Z200" s="15" t="str">
        <f aca="false">IF(OR(A200="",Q200=""),"",Q200-A200)</f>
        <v/>
      </c>
      <c r="AA200" s="16" t="str">
        <f aca="false">IF(OR(L200="",J200=""),"",L200*IF(K200="",$C$3,K200)*J200*IF(E200="Short",1,-1))</f>
        <v/>
      </c>
      <c r="AB200" s="16" t="str">
        <f aca="false">IF(OR(A200="",L200="",J200=""),"",IF(N(U200)&gt;0,U200,IF(E200="Long",L200*IF(K200="",$C$3,K200)*J200,IF(AND(N(F200)&gt;0,N(G200)&gt;0),MAX(0,ABS(F200-G200)-L200)*IF(K200="",$C$3,K200)*J200,IF(AND(D200="Put",N(F200)&gt;0),MAX(0,F200-L200)*IF(K200="",$C$3,K200)*J200,"")))))</f>
        <v/>
      </c>
      <c r="AC200" s="16" t="str">
        <f aca="false">IF(OR(A200="",L200="",J200="",R200="",R200="Open"),"",IF(E200="Short",L200-N(S200),N(S200)-L200)*IF(K200="",$C$3,K200)*J200-N(T200))</f>
        <v/>
      </c>
      <c r="AD200" s="17" t="str">
        <f aca="false">IF(OR(AC200="",AB200=""),"",IF(AB200&gt;0,AC200/AB200,""))</f>
        <v/>
      </c>
      <c r="AE200" s="18" t="str">
        <f aca="false">IF(OR(AC200="",Q200=""),"",DATE(YEAR(Q200),MONTH(Q200),1))</f>
        <v/>
      </c>
      <c r="AF200" s="15" t="str">
        <f aca="false">IF(AC200="","",1)</f>
        <v/>
      </c>
    </row>
    <row r="201" customFormat="false" ht="15" hidden="false" customHeight="false" outlineLevel="0" collapsed="false">
      <c r="A201" s="8"/>
      <c r="B201" s="9"/>
      <c r="C201" s="9"/>
      <c r="D201" s="9"/>
      <c r="E201" s="9"/>
      <c r="F201" s="10"/>
      <c r="G201" s="10"/>
      <c r="H201" s="8"/>
      <c r="I201" s="10"/>
      <c r="J201" s="9"/>
      <c r="K201" s="9"/>
      <c r="L201" s="10"/>
      <c r="M201" s="11"/>
      <c r="N201" s="12"/>
      <c r="O201" s="13"/>
      <c r="P201" s="13"/>
      <c r="Q201" s="8"/>
      <c r="R201" s="9"/>
      <c r="S201" s="10"/>
      <c r="T201" s="14"/>
      <c r="U201" s="14"/>
      <c r="V201" s="9"/>
      <c r="W201" s="9"/>
      <c r="X201" s="13"/>
      <c r="Y201" s="15" t="str">
        <f aca="false">IF(OR(A201="",H201=""),"",H201-A201)</f>
        <v/>
      </c>
      <c r="Z201" s="15" t="str">
        <f aca="false">IF(OR(A201="",Q201=""),"",Q201-A201)</f>
        <v/>
      </c>
      <c r="AA201" s="16" t="str">
        <f aca="false">IF(OR(L201="",J201=""),"",L201*IF(K201="",$C$3,K201)*J201*IF(E201="Short",1,-1))</f>
        <v/>
      </c>
      <c r="AB201" s="16" t="str">
        <f aca="false">IF(OR(A201="",L201="",J201=""),"",IF(N(U201)&gt;0,U201,IF(E201="Long",L201*IF(K201="",$C$3,K201)*J201,IF(AND(N(F201)&gt;0,N(G201)&gt;0),MAX(0,ABS(F201-G201)-L201)*IF(K201="",$C$3,K201)*J201,IF(AND(D201="Put",N(F201)&gt;0),MAX(0,F201-L201)*IF(K201="",$C$3,K201)*J201,"")))))</f>
        <v/>
      </c>
      <c r="AC201" s="16" t="str">
        <f aca="false">IF(OR(A201="",L201="",J201="",R201="",R201="Open"),"",IF(E201="Short",L201-N(S201),N(S201)-L201)*IF(K201="",$C$3,K201)*J201-N(T201))</f>
        <v/>
      </c>
      <c r="AD201" s="17" t="str">
        <f aca="false">IF(OR(AC201="",AB201=""),"",IF(AB201&gt;0,AC201/AB201,""))</f>
        <v/>
      </c>
      <c r="AE201" s="18" t="str">
        <f aca="false">IF(OR(AC201="",Q201=""),"",DATE(YEAR(Q201),MONTH(Q201),1))</f>
        <v/>
      </c>
      <c r="AF201" s="15" t="str">
        <f aca="false">IF(AC201="","",1)</f>
        <v/>
      </c>
    </row>
    <row r="202" customFormat="false" ht="15" hidden="false" customHeight="false" outlineLevel="0" collapsed="false">
      <c r="A202" s="8"/>
      <c r="B202" s="9"/>
      <c r="C202" s="9"/>
      <c r="D202" s="9"/>
      <c r="E202" s="9"/>
      <c r="F202" s="10"/>
      <c r="G202" s="10"/>
      <c r="H202" s="8"/>
      <c r="I202" s="10"/>
      <c r="J202" s="9"/>
      <c r="K202" s="9"/>
      <c r="L202" s="10"/>
      <c r="M202" s="11"/>
      <c r="N202" s="12"/>
      <c r="O202" s="13"/>
      <c r="P202" s="13"/>
      <c r="Q202" s="8"/>
      <c r="R202" s="9"/>
      <c r="S202" s="10"/>
      <c r="T202" s="14"/>
      <c r="U202" s="14"/>
      <c r="V202" s="9"/>
      <c r="W202" s="9"/>
      <c r="X202" s="13"/>
      <c r="Y202" s="15" t="str">
        <f aca="false">IF(OR(A202="",H202=""),"",H202-A202)</f>
        <v/>
      </c>
      <c r="Z202" s="15" t="str">
        <f aca="false">IF(OR(A202="",Q202=""),"",Q202-A202)</f>
        <v/>
      </c>
      <c r="AA202" s="16" t="str">
        <f aca="false">IF(OR(L202="",J202=""),"",L202*IF(K202="",$C$3,K202)*J202*IF(E202="Short",1,-1))</f>
        <v/>
      </c>
      <c r="AB202" s="16" t="str">
        <f aca="false">IF(OR(A202="",L202="",J202=""),"",IF(N(U202)&gt;0,U202,IF(E202="Long",L202*IF(K202="",$C$3,K202)*J202,IF(AND(N(F202)&gt;0,N(G202)&gt;0),MAX(0,ABS(F202-G202)-L202)*IF(K202="",$C$3,K202)*J202,IF(AND(D202="Put",N(F202)&gt;0),MAX(0,F202-L202)*IF(K202="",$C$3,K202)*J202,"")))))</f>
        <v/>
      </c>
      <c r="AC202" s="16" t="str">
        <f aca="false">IF(OR(A202="",L202="",J202="",R202="",R202="Open"),"",IF(E202="Short",L202-N(S202),N(S202)-L202)*IF(K202="",$C$3,K202)*J202-N(T202))</f>
        <v/>
      </c>
      <c r="AD202" s="17" t="str">
        <f aca="false">IF(OR(AC202="",AB202=""),"",IF(AB202&gt;0,AC202/AB202,""))</f>
        <v/>
      </c>
      <c r="AE202" s="18" t="str">
        <f aca="false">IF(OR(AC202="",Q202=""),"",DATE(YEAR(Q202),MONTH(Q202),1))</f>
        <v/>
      </c>
      <c r="AF202" s="15" t="str">
        <f aca="false">IF(AC202="","",1)</f>
        <v/>
      </c>
    </row>
    <row r="203" customFormat="false" ht="15" hidden="false" customHeight="false" outlineLevel="0" collapsed="false">
      <c r="A203" s="8"/>
      <c r="B203" s="9"/>
      <c r="C203" s="9"/>
      <c r="D203" s="9"/>
      <c r="E203" s="9"/>
      <c r="F203" s="10"/>
      <c r="G203" s="10"/>
      <c r="H203" s="8"/>
      <c r="I203" s="10"/>
      <c r="J203" s="9"/>
      <c r="K203" s="9"/>
      <c r="L203" s="10"/>
      <c r="M203" s="11"/>
      <c r="N203" s="12"/>
      <c r="O203" s="13"/>
      <c r="P203" s="13"/>
      <c r="Q203" s="8"/>
      <c r="R203" s="9"/>
      <c r="S203" s="10"/>
      <c r="T203" s="14"/>
      <c r="U203" s="14"/>
      <c r="V203" s="9"/>
      <c r="W203" s="9"/>
      <c r="X203" s="13"/>
      <c r="Y203" s="15" t="str">
        <f aca="false">IF(OR(A203="",H203=""),"",H203-A203)</f>
        <v/>
      </c>
      <c r="Z203" s="15" t="str">
        <f aca="false">IF(OR(A203="",Q203=""),"",Q203-A203)</f>
        <v/>
      </c>
      <c r="AA203" s="16" t="str">
        <f aca="false">IF(OR(L203="",J203=""),"",L203*IF(K203="",$C$3,K203)*J203*IF(E203="Short",1,-1))</f>
        <v/>
      </c>
      <c r="AB203" s="16" t="str">
        <f aca="false">IF(OR(A203="",L203="",J203=""),"",IF(N(U203)&gt;0,U203,IF(E203="Long",L203*IF(K203="",$C$3,K203)*J203,IF(AND(N(F203)&gt;0,N(G203)&gt;0),MAX(0,ABS(F203-G203)-L203)*IF(K203="",$C$3,K203)*J203,IF(AND(D203="Put",N(F203)&gt;0),MAX(0,F203-L203)*IF(K203="",$C$3,K203)*J203,"")))))</f>
        <v/>
      </c>
      <c r="AC203" s="16" t="str">
        <f aca="false">IF(OR(A203="",L203="",J203="",R203="",R203="Open"),"",IF(E203="Short",L203-N(S203),N(S203)-L203)*IF(K203="",$C$3,K203)*J203-N(T203))</f>
        <v/>
      </c>
      <c r="AD203" s="17" t="str">
        <f aca="false">IF(OR(AC203="",AB203=""),"",IF(AB203&gt;0,AC203/AB203,""))</f>
        <v/>
      </c>
      <c r="AE203" s="18" t="str">
        <f aca="false">IF(OR(AC203="",Q203=""),"",DATE(YEAR(Q203),MONTH(Q203),1))</f>
        <v/>
      </c>
      <c r="AF203" s="15" t="str">
        <f aca="false">IF(AC203="","",1)</f>
        <v/>
      </c>
    </row>
    <row r="204" customFormat="false" ht="15" hidden="false" customHeight="false" outlineLevel="0" collapsed="false">
      <c r="A204" s="8"/>
      <c r="B204" s="9"/>
      <c r="C204" s="9"/>
      <c r="D204" s="9"/>
      <c r="E204" s="9"/>
      <c r="F204" s="10"/>
      <c r="G204" s="10"/>
      <c r="H204" s="8"/>
      <c r="I204" s="10"/>
      <c r="J204" s="9"/>
      <c r="K204" s="9"/>
      <c r="L204" s="10"/>
      <c r="M204" s="11"/>
      <c r="N204" s="12"/>
      <c r="O204" s="13"/>
      <c r="P204" s="13"/>
      <c r="Q204" s="8"/>
      <c r="R204" s="9"/>
      <c r="S204" s="10"/>
      <c r="T204" s="14"/>
      <c r="U204" s="14"/>
      <c r="V204" s="9"/>
      <c r="W204" s="9"/>
      <c r="X204" s="13"/>
      <c r="Y204" s="15" t="str">
        <f aca="false">IF(OR(A204="",H204=""),"",H204-A204)</f>
        <v/>
      </c>
      <c r="Z204" s="15" t="str">
        <f aca="false">IF(OR(A204="",Q204=""),"",Q204-A204)</f>
        <v/>
      </c>
      <c r="AA204" s="16" t="str">
        <f aca="false">IF(OR(L204="",J204=""),"",L204*IF(K204="",$C$3,K204)*J204*IF(E204="Short",1,-1))</f>
        <v/>
      </c>
      <c r="AB204" s="16" t="str">
        <f aca="false">IF(OR(A204="",L204="",J204=""),"",IF(N(U204)&gt;0,U204,IF(E204="Long",L204*IF(K204="",$C$3,K204)*J204,IF(AND(N(F204)&gt;0,N(G204)&gt;0),MAX(0,ABS(F204-G204)-L204)*IF(K204="",$C$3,K204)*J204,IF(AND(D204="Put",N(F204)&gt;0),MAX(0,F204-L204)*IF(K204="",$C$3,K204)*J204,"")))))</f>
        <v/>
      </c>
      <c r="AC204" s="16" t="str">
        <f aca="false">IF(OR(A204="",L204="",J204="",R204="",R204="Open"),"",IF(E204="Short",L204-N(S204),N(S204)-L204)*IF(K204="",$C$3,K204)*J204-N(T204))</f>
        <v/>
      </c>
      <c r="AD204" s="17" t="str">
        <f aca="false">IF(OR(AC204="",AB204=""),"",IF(AB204&gt;0,AC204/AB204,""))</f>
        <v/>
      </c>
      <c r="AE204" s="18" t="str">
        <f aca="false">IF(OR(AC204="",Q204=""),"",DATE(YEAR(Q204),MONTH(Q204),1))</f>
        <v/>
      </c>
      <c r="AF204" s="15" t="str">
        <f aca="false">IF(AC204="","",1)</f>
        <v/>
      </c>
    </row>
    <row r="205" customFormat="false" ht="15" hidden="false" customHeight="false" outlineLevel="0" collapsed="false">
      <c r="A205" s="8"/>
      <c r="B205" s="9"/>
      <c r="C205" s="9"/>
      <c r="D205" s="9"/>
      <c r="E205" s="9"/>
      <c r="F205" s="10"/>
      <c r="G205" s="10"/>
      <c r="H205" s="8"/>
      <c r="I205" s="10"/>
      <c r="J205" s="9"/>
      <c r="K205" s="9"/>
      <c r="L205" s="10"/>
      <c r="M205" s="11"/>
      <c r="N205" s="12"/>
      <c r="O205" s="13"/>
      <c r="P205" s="13"/>
      <c r="Q205" s="8"/>
      <c r="R205" s="9"/>
      <c r="S205" s="10"/>
      <c r="T205" s="14"/>
      <c r="U205" s="14"/>
      <c r="V205" s="9"/>
      <c r="W205" s="9"/>
      <c r="X205" s="13"/>
      <c r="Y205" s="15" t="str">
        <f aca="false">IF(OR(A205="",H205=""),"",H205-A205)</f>
        <v/>
      </c>
      <c r="Z205" s="15" t="str">
        <f aca="false">IF(OR(A205="",Q205=""),"",Q205-A205)</f>
        <v/>
      </c>
      <c r="AA205" s="16" t="str">
        <f aca="false">IF(OR(L205="",J205=""),"",L205*IF(K205="",$C$3,K205)*J205*IF(E205="Short",1,-1))</f>
        <v/>
      </c>
      <c r="AB205" s="16" t="str">
        <f aca="false">IF(OR(A205="",L205="",J205=""),"",IF(N(U205)&gt;0,U205,IF(E205="Long",L205*IF(K205="",$C$3,K205)*J205,IF(AND(N(F205)&gt;0,N(G205)&gt;0),MAX(0,ABS(F205-G205)-L205)*IF(K205="",$C$3,K205)*J205,IF(AND(D205="Put",N(F205)&gt;0),MAX(0,F205-L205)*IF(K205="",$C$3,K205)*J205,"")))))</f>
        <v/>
      </c>
      <c r="AC205" s="16" t="str">
        <f aca="false">IF(OR(A205="",L205="",J205="",R205="",R205="Open"),"",IF(E205="Short",L205-N(S205),N(S205)-L205)*IF(K205="",$C$3,K205)*J205-N(T205))</f>
        <v/>
      </c>
      <c r="AD205" s="17" t="str">
        <f aca="false">IF(OR(AC205="",AB205=""),"",IF(AB205&gt;0,AC205/AB205,""))</f>
        <v/>
      </c>
      <c r="AE205" s="18" t="str">
        <f aca="false">IF(OR(AC205="",Q205=""),"",DATE(YEAR(Q205),MONTH(Q205),1))</f>
        <v/>
      </c>
      <c r="AF205" s="15" t="str">
        <f aca="false">IF(AC205="","",1)</f>
        <v/>
      </c>
    </row>
    <row r="206" customFormat="false" ht="15" hidden="false" customHeight="false" outlineLevel="0" collapsed="false">
      <c r="A206" s="8"/>
      <c r="B206" s="9"/>
      <c r="C206" s="9"/>
      <c r="D206" s="9"/>
      <c r="E206" s="9"/>
      <c r="F206" s="10"/>
      <c r="G206" s="10"/>
      <c r="H206" s="8"/>
      <c r="I206" s="10"/>
      <c r="J206" s="9"/>
      <c r="K206" s="9"/>
      <c r="L206" s="10"/>
      <c r="M206" s="11"/>
      <c r="N206" s="12"/>
      <c r="O206" s="13"/>
      <c r="P206" s="13"/>
      <c r="Q206" s="8"/>
      <c r="R206" s="9"/>
      <c r="S206" s="10"/>
      <c r="T206" s="14"/>
      <c r="U206" s="14"/>
      <c r="V206" s="9"/>
      <c r="W206" s="9"/>
      <c r="X206" s="13"/>
      <c r="Y206" s="15" t="str">
        <f aca="false">IF(OR(A206="",H206=""),"",H206-A206)</f>
        <v/>
      </c>
      <c r="Z206" s="15" t="str">
        <f aca="false">IF(OR(A206="",Q206=""),"",Q206-A206)</f>
        <v/>
      </c>
      <c r="AA206" s="16" t="str">
        <f aca="false">IF(OR(L206="",J206=""),"",L206*IF(K206="",$C$3,K206)*J206*IF(E206="Short",1,-1))</f>
        <v/>
      </c>
      <c r="AB206" s="16" t="str">
        <f aca="false">IF(OR(A206="",L206="",J206=""),"",IF(N(U206)&gt;0,U206,IF(E206="Long",L206*IF(K206="",$C$3,K206)*J206,IF(AND(N(F206)&gt;0,N(G206)&gt;0),MAX(0,ABS(F206-G206)-L206)*IF(K206="",$C$3,K206)*J206,IF(AND(D206="Put",N(F206)&gt;0),MAX(0,F206-L206)*IF(K206="",$C$3,K206)*J206,"")))))</f>
        <v/>
      </c>
      <c r="AC206" s="16" t="str">
        <f aca="false">IF(OR(A206="",L206="",J206="",R206="",R206="Open"),"",IF(E206="Short",L206-N(S206),N(S206)-L206)*IF(K206="",$C$3,K206)*J206-N(T206))</f>
        <v/>
      </c>
      <c r="AD206" s="17" t="str">
        <f aca="false">IF(OR(AC206="",AB206=""),"",IF(AB206&gt;0,AC206/AB206,""))</f>
        <v/>
      </c>
      <c r="AE206" s="18" t="str">
        <f aca="false">IF(OR(AC206="",Q206=""),"",DATE(YEAR(Q206),MONTH(Q206),1))</f>
        <v/>
      </c>
      <c r="AF206" s="15" t="str">
        <f aca="false">IF(AC206="","",1)</f>
        <v/>
      </c>
    </row>
    <row r="207" customFormat="false" ht="15" hidden="false" customHeight="false" outlineLevel="0" collapsed="false">
      <c r="A207" s="8"/>
      <c r="B207" s="9"/>
      <c r="C207" s="9"/>
      <c r="D207" s="9"/>
      <c r="E207" s="9"/>
      <c r="F207" s="10"/>
      <c r="G207" s="10"/>
      <c r="H207" s="8"/>
      <c r="I207" s="10"/>
      <c r="J207" s="9"/>
      <c r="K207" s="9"/>
      <c r="L207" s="10"/>
      <c r="M207" s="11"/>
      <c r="N207" s="12"/>
      <c r="O207" s="13"/>
      <c r="P207" s="13"/>
      <c r="Q207" s="8"/>
      <c r="R207" s="9"/>
      <c r="S207" s="10"/>
      <c r="T207" s="14"/>
      <c r="U207" s="14"/>
      <c r="V207" s="9"/>
      <c r="W207" s="9"/>
      <c r="X207" s="13"/>
      <c r="Y207" s="15" t="str">
        <f aca="false">IF(OR(A207="",H207=""),"",H207-A207)</f>
        <v/>
      </c>
      <c r="Z207" s="15" t="str">
        <f aca="false">IF(OR(A207="",Q207=""),"",Q207-A207)</f>
        <v/>
      </c>
      <c r="AA207" s="16" t="str">
        <f aca="false">IF(OR(L207="",J207=""),"",L207*IF(K207="",$C$3,K207)*J207*IF(E207="Short",1,-1))</f>
        <v/>
      </c>
      <c r="AB207" s="16" t="str">
        <f aca="false">IF(OR(A207="",L207="",J207=""),"",IF(N(U207)&gt;0,U207,IF(E207="Long",L207*IF(K207="",$C$3,K207)*J207,IF(AND(N(F207)&gt;0,N(G207)&gt;0),MAX(0,ABS(F207-G207)-L207)*IF(K207="",$C$3,K207)*J207,IF(AND(D207="Put",N(F207)&gt;0),MAX(0,F207-L207)*IF(K207="",$C$3,K207)*J207,"")))))</f>
        <v/>
      </c>
      <c r="AC207" s="16" t="str">
        <f aca="false">IF(OR(A207="",L207="",J207="",R207="",R207="Open"),"",IF(E207="Short",L207-N(S207),N(S207)-L207)*IF(K207="",$C$3,K207)*J207-N(T207))</f>
        <v/>
      </c>
      <c r="AD207" s="17" t="str">
        <f aca="false">IF(OR(AC207="",AB207=""),"",IF(AB207&gt;0,AC207/AB207,""))</f>
        <v/>
      </c>
      <c r="AE207" s="18" t="str">
        <f aca="false">IF(OR(AC207="",Q207=""),"",DATE(YEAR(Q207),MONTH(Q207),1))</f>
        <v/>
      </c>
      <c r="AF207" s="15" t="str">
        <f aca="false">IF(AC207="","",1)</f>
        <v/>
      </c>
    </row>
    <row r="208" customFormat="false" ht="15" hidden="false" customHeight="false" outlineLevel="0" collapsed="false">
      <c r="A208" s="8"/>
      <c r="B208" s="9"/>
      <c r="C208" s="9"/>
      <c r="D208" s="9"/>
      <c r="E208" s="9"/>
      <c r="F208" s="10"/>
      <c r="G208" s="10"/>
      <c r="H208" s="8"/>
      <c r="I208" s="10"/>
      <c r="J208" s="9"/>
      <c r="K208" s="9"/>
      <c r="L208" s="10"/>
      <c r="M208" s="11"/>
      <c r="N208" s="12"/>
      <c r="O208" s="13"/>
      <c r="P208" s="13"/>
      <c r="Q208" s="8"/>
      <c r="R208" s="9"/>
      <c r="S208" s="10"/>
      <c r="T208" s="14"/>
      <c r="U208" s="14"/>
      <c r="V208" s="9"/>
      <c r="W208" s="9"/>
      <c r="X208" s="13"/>
      <c r="Y208" s="15" t="str">
        <f aca="false">IF(OR(A208="",H208=""),"",H208-A208)</f>
        <v/>
      </c>
      <c r="Z208" s="15" t="str">
        <f aca="false">IF(OR(A208="",Q208=""),"",Q208-A208)</f>
        <v/>
      </c>
      <c r="AA208" s="16" t="str">
        <f aca="false">IF(OR(L208="",J208=""),"",L208*IF(K208="",$C$3,K208)*J208*IF(E208="Short",1,-1))</f>
        <v/>
      </c>
      <c r="AB208" s="16" t="str">
        <f aca="false">IF(OR(A208="",L208="",J208=""),"",IF(N(U208)&gt;0,U208,IF(E208="Long",L208*IF(K208="",$C$3,K208)*J208,IF(AND(N(F208)&gt;0,N(G208)&gt;0),MAX(0,ABS(F208-G208)-L208)*IF(K208="",$C$3,K208)*J208,IF(AND(D208="Put",N(F208)&gt;0),MAX(0,F208-L208)*IF(K208="",$C$3,K208)*J208,"")))))</f>
        <v/>
      </c>
      <c r="AC208" s="16" t="str">
        <f aca="false">IF(OR(A208="",L208="",J208="",R208="",R208="Open"),"",IF(E208="Short",L208-N(S208),N(S208)-L208)*IF(K208="",$C$3,K208)*J208-N(T208))</f>
        <v/>
      </c>
      <c r="AD208" s="17" t="str">
        <f aca="false">IF(OR(AC208="",AB208=""),"",IF(AB208&gt;0,AC208/AB208,""))</f>
        <v/>
      </c>
      <c r="AE208" s="18" t="str">
        <f aca="false">IF(OR(AC208="",Q208=""),"",DATE(YEAR(Q208),MONTH(Q208),1))</f>
        <v/>
      </c>
      <c r="AF208" s="15" t="str">
        <f aca="false">IF(AC208="","",1)</f>
        <v/>
      </c>
    </row>
    <row r="209" customFormat="false" ht="15" hidden="false" customHeight="false" outlineLevel="0" collapsed="false">
      <c r="A209" s="8"/>
      <c r="B209" s="9"/>
      <c r="C209" s="9"/>
      <c r="D209" s="9"/>
      <c r="E209" s="9"/>
      <c r="F209" s="10"/>
      <c r="G209" s="10"/>
      <c r="H209" s="8"/>
      <c r="I209" s="10"/>
      <c r="J209" s="9"/>
      <c r="K209" s="9"/>
      <c r="L209" s="10"/>
      <c r="M209" s="11"/>
      <c r="N209" s="12"/>
      <c r="O209" s="13"/>
      <c r="P209" s="13"/>
      <c r="Q209" s="8"/>
      <c r="R209" s="9"/>
      <c r="S209" s="10"/>
      <c r="T209" s="14"/>
      <c r="U209" s="14"/>
      <c r="V209" s="9"/>
      <c r="W209" s="9"/>
      <c r="X209" s="13"/>
      <c r="Y209" s="15" t="str">
        <f aca="false">IF(OR(A209="",H209=""),"",H209-A209)</f>
        <v/>
      </c>
      <c r="Z209" s="15" t="str">
        <f aca="false">IF(OR(A209="",Q209=""),"",Q209-A209)</f>
        <v/>
      </c>
      <c r="AA209" s="16" t="str">
        <f aca="false">IF(OR(L209="",J209=""),"",L209*IF(K209="",$C$3,K209)*J209*IF(E209="Short",1,-1))</f>
        <v/>
      </c>
      <c r="AB209" s="16" t="str">
        <f aca="false">IF(OR(A209="",L209="",J209=""),"",IF(N(U209)&gt;0,U209,IF(E209="Long",L209*IF(K209="",$C$3,K209)*J209,IF(AND(N(F209)&gt;0,N(G209)&gt;0),MAX(0,ABS(F209-G209)-L209)*IF(K209="",$C$3,K209)*J209,IF(AND(D209="Put",N(F209)&gt;0),MAX(0,F209-L209)*IF(K209="",$C$3,K209)*J209,"")))))</f>
        <v/>
      </c>
      <c r="AC209" s="16" t="str">
        <f aca="false">IF(OR(A209="",L209="",J209="",R209="",R209="Open"),"",IF(E209="Short",L209-N(S209),N(S209)-L209)*IF(K209="",$C$3,K209)*J209-N(T209))</f>
        <v/>
      </c>
      <c r="AD209" s="17" t="str">
        <f aca="false">IF(OR(AC209="",AB209=""),"",IF(AB209&gt;0,AC209/AB209,""))</f>
        <v/>
      </c>
      <c r="AE209" s="18" t="str">
        <f aca="false">IF(OR(AC209="",Q209=""),"",DATE(YEAR(Q209),MONTH(Q209),1))</f>
        <v/>
      </c>
      <c r="AF209" s="15" t="str">
        <f aca="false">IF(AC209="","",1)</f>
        <v/>
      </c>
    </row>
    <row r="210" customFormat="false" ht="15" hidden="false" customHeight="false" outlineLevel="0" collapsed="false">
      <c r="A210" s="8"/>
      <c r="B210" s="9"/>
      <c r="C210" s="9"/>
      <c r="D210" s="9"/>
      <c r="E210" s="9"/>
      <c r="F210" s="10"/>
      <c r="G210" s="10"/>
      <c r="H210" s="8"/>
      <c r="I210" s="10"/>
      <c r="J210" s="9"/>
      <c r="K210" s="9"/>
      <c r="L210" s="10"/>
      <c r="M210" s="11"/>
      <c r="N210" s="12"/>
      <c r="O210" s="13"/>
      <c r="P210" s="13"/>
      <c r="Q210" s="8"/>
      <c r="R210" s="9"/>
      <c r="S210" s="10"/>
      <c r="T210" s="14"/>
      <c r="U210" s="14"/>
      <c r="V210" s="9"/>
      <c r="W210" s="9"/>
      <c r="X210" s="13"/>
      <c r="Y210" s="15" t="str">
        <f aca="false">IF(OR(A210="",H210=""),"",H210-A210)</f>
        <v/>
      </c>
      <c r="Z210" s="15" t="str">
        <f aca="false">IF(OR(A210="",Q210=""),"",Q210-A210)</f>
        <v/>
      </c>
      <c r="AA210" s="16" t="str">
        <f aca="false">IF(OR(L210="",J210=""),"",L210*IF(K210="",$C$3,K210)*J210*IF(E210="Short",1,-1))</f>
        <v/>
      </c>
      <c r="AB210" s="16" t="str">
        <f aca="false">IF(OR(A210="",L210="",J210=""),"",IF(N(U210)&gt;0,U210,IF(E210="Long",L210*IF(K210="",$C$3,K210)*J210,IF(AND(N(F210)&gt;0,N(G210)&gt;0),MAX(0,ABS(F210-G210)-L210)*IF(K210="",$C$3,K210)*J210,IF(AND(D210="Put",N(F210)&gt;0),MAX(0,F210-L210)*IF(K210="",$C$3,K210)*J210,"")))))</f>
        <v/>
      </c>
      <c r="AC210" s="16" t="str">
        <f aca="false">IF(OR(A210="",L210="",J210="",R210="",R210="Open"),"",IF(E210="Short",L210-N(S210),N(S210)-L210)*IF(K210="",$C$3,K210)*J210-N(T210))</f>
        <v/>
      </c>
      <c r="AD210" s="17" t="str">
        <f aca="false">IF(OR(AC210="",AB210=""),"",IF(AB210&gt;0,AC210/AB210,""))</f>
        <v/>
      </c>
      <c r="AE210" s="18" t="str">
        <f aca="false">IF(OR(AC210="",Q210=""),"",DATE(YEAR(Q210),MONTH(Q210),1))</f>
        <v/>
      </c>
      <c r="AF210" s="15" t="str">
        <f aca="false">IF(AC210="","",1)</f>
        <v/>
      </c>
    </row>
    <row r="211" customFormat="false" ht="15" hidden="false" customHeight="false" outlineLevel="0" collapsed="false">
      <c r="A211" s="8"/>
      <c r="B211" s="9"/>
      <c r="C211" s="9"/>
      <c r="D211" s="9"/>
      <c r="E211" s="9"/>
      <c r="F211" s="10"/>
      <c r="G211" s="10"/>
      <c r="H211" s="8"/>
      <c r="I211" s="10"/>
      <c r="J211" s="9"/>
      <c r="K211" s="9"/>
      <c r="L211" s="10"/>
      <c r="M211" s="11"/>
      <c r="N211" s="12"/>
      <c r="O211" s="13"/>
      <c r="P211" s="13"/>
      <c r="Q211" s="8"/>
      <c r="R211" s="9"/>
      <c r="S211" s="10"/>
      <c r="T211" s="14"/>
      <c r="U211" s="14"/>
      <c r="V211" s="9"/>
      <c r="W211" s="9"/>
      <c r="X211" s="13"/>
      <c r="Y211" s="15" t="str">
        <f aca="false">IF(OR(A211="",H211=""),"",H211-A211)</f>
        <v/>
      </c>
      <c r="Z211" s="15" t="str">
        <f aca="false">IF(OR(A211="",Q211=""),"",Q211-A211)</f>
        <v/>
      </c>
      <c r="AA211" s="16" t="str">
        <f aca="false">IF(OR(L211="",J211=""),"",L211*IF(K211="",$C$3,K211)*J211*IF(E211="Short",1,-1))</f>
        <v/>
      </c>
      <c r="AB211" s="16" t="str">
        <f aca="false">IF(OR(A211="",L211="",J211=""),"",IF(N(U211)&gt;0,U211,IF(E211="Long",L211*IF(K211="",$C$3,K211)*J211,IF(AND(N(F211)&gt;0,N(G211)&gt;0),MAX(0,ABS(F211-G211)-L211)*IF(K211="",$C$3,K211)*J211,IF(AND(D211="Put",N(F211)&gt;0),MAX(0,F211-L211)*IF(K211="",$C$3,K211)*J211,"")))))</f>
        <v/>
      </c>
      <c r="AC211" s="16" t="str">
        <f aca="false">IF(OR(A211="",L211="",J211="",R211="",R211="Open"),"",IF(E211="Short",L211-N(S211),N(S211)-L211)*IF(K211="",$C$3,K211)*J211-N(T211))</f>
        <v/>
      </c>
      <c r="AD211" s="17" t="str">
        <f aca="false">IF(OR(AC211="",AB211=""),"",IF(AB211&gt;0,AC211/AB211,""))</f>
        <v/>
      </c>
      <c r="AE211" s="18" t="str">
        <f aca="false">IF(OR(AC211="",Q211=""),"",DATE(YEAR(Q211),MONTH(Q211),1))</f>
        <v/>
      </c>
      <c r="AF211" s="15" t="str">
        <f aca="false">IF(AC211="","",1)</f>
        <v/>
      </c>
    </row>
    <row r="212" customFormat="false" ht="15" hidden="false" customHeight="false" outlineLevel="0" collapsed="false">
      <c r="A212" s="8"/>
      <c r="B212" s="9"/>
      <c r="C212" s="9"/>
      <c r="D212" s="9"/>
      <c r="E212" s="9"/>
      <c r="F212" s="10"/>
      <c r="G212" s="10"/>
      <c r="H212" s="8"/>
      <c r="I212" s="10"/>
      <c r="J212" s="9"/>
      <c r="K212" s="9"/>
      <c r="L212" s="10"/>
      <c r="M212" s="11"/>
      <c r="N212" s="12"/>
      <c r="O212" s="13"/>
      <c r="P212" s="13"/>
      <c r="Q212" s="8"/>
      <c r="R212" s="9"/>
      <c r="S212" s="10"/>
      <c r="T212" s="14"/>
      <c r="U212" s="14"/>
      <c r="V212" s="9"/>
      <c r="W212" s="9"/>
      <c r="X212" s="13"/>
      <c r="Y212" s="15" t="str">
        <f aca="false">IF(OR(A212="",H212=""),"",H212-A212)</f>
        <v/>
      </c>
      <c r="Z212" s="15" t="str">
        <f aca="false">IF(OR(A212="",Q212=""),"",Q212-A212)</f>
        <v/>
      </c>
      <c r="AA212" s="16" t="str">
        <f aca="false">IF(OR(L212="",J212=""),"",L212*IF(K212="",$C$3,K212)*J212*IF(E212="Short",1,-1))</f>
        <v/>
      </c>
      <c r="AB212" s="16" t="str">
        <f aca="false">IF(OR(A212="",L212="",J212=""),"",IF(N(U212)&gt;0,U212,IF(E212="Long",L212*IF(K212="",$C$3,K212)*J212,IF(AND(N(F212)&gt;0,N(G212)&gt;0),MAX(0,ABS(F212-G212)-L212)*IF(K212="",$C$3,K212)*J212,IF(AND(D212="Put",N(F212)&gt;0),MAX(0,F212-L212)*IF(K212="",$C$3,K212)*J212,"")))))</f>
        <v/>
      </c>
      <c r="AC212" s="16" t="str">
        <f aca="false">IF(OR(A212="",L212="",J212="",R212="",R212="Open"),"",IF(E212="Short",L212-N(S212),N(S212)-L212)*IF(K212="",$C$3,K212)*J212-N(T212))</f>
        <v/>
      </c>
      <c r="AD212" s="17" t="str">
        <f aca="false">IF(OR(AC212="",AB212=""),"",IF(AB212&gt;0,AC212/AB212,""))</f>
        <v/>
      </c>
      <c r="AE212" s="18" t="str">
        <f aca="false">IF(OR(AC212="",Q212=""),"",DATE(YEAR(Q212),MONTH(Q212),1))</f>
        <v/>
      </c>
      <c r="AF212" s="15" t="str">
        <f aca="false">IF(AC212="","",1)</f>
        <v/>
      </c>
    </row>
    <row r="213" customFormat="false" ht="15" hidden="false" customHeight="false" outlineLevel="0" collapsed="false">
      <c r="A213" s="8"/>
      <c r="B213" s="9"/>
      <c r="C213" s="9"/>
      <c r="D213" s="9"/>
      <c r="E213" s="9"/>
      <c r="F213" s="10"/>
      <c r="G213" s="10"/>
      <c r="H213" s="8"/>
      <c r="I213" s="10"/>
      <c r="J213" s="9"/>
      <c r="K213" s="9"/>
      <c r="L213" s="10"/>
      <c r="M213" s="11"/>
      <c r="N213" s="12"/>
      <c r="O213" s="13"/>
      <c r="P213" s="13"/>
      <c r="Q213" s="8"/>
      <c r="R213" s="9"/>
      <c r="S213" s="10"/>
      <c r="T213" s="14"/>
      <c r="U213" s="14"/>
      <c r="V213" s="9"/>
      <c r="W213" s="9"/>
      <c r="X213" s="13"/>
      <c r="Y213" s="15" t="str">
        <f aca="false">IF(OR(A213="",H213=""),"",H213-A213)</f>
        <v/>
      </c>
      <c r="Z213" s="15" t="str">
        <f aca="false">IF(OR(A213="",Q213=""),"",Q213-A213)</f>
        <v/>
      </c>
      <c r="AA213" s="16" t="str">
        <f aca="false">IF(OR(L213="",J213=""),"",L213*IF(K213="",$C$3,K213)*J213*IF(E213="Short",1,-1))</f>
        <v/>
      </c>
      <c r="AB213" s="16" t="str">
        <f aca="false">IF(OR(A213="",L213="",J213=""),"",IF(N(U213)&gt;0,U213,IF(E213="Long",L213*IF(K213="",$C$3,K213)*J213,IF(AND(N(F213)&gt;0,N(G213)&gt;0),MAX(0,ABS(F213-G213)-L213)*IF(K213="",$C$3,K213)*J213,IF(AND(D213="Put",N(F213)&gt;0),MAX(0,F213-L213)*IF(K213="",$C$3,K213)*J213,"")))))</f>
        <v/>
      </c>
      <c r="AC213" s="16" t="str">
        <f aca="false">IF(OR(A213="",L213="",J213="",R213="",R213="Open"),"",IF(E213="Short",L213-N(S213),N(S213)-L213)*IF(K213="",$C$3,K213)*J213-N(T213))</f>
        <v/>
      </c>
      <c r="AD213" s="17" t="str">
        <f aca="false">IF(OR(AC213="",AB213=""),"",IF(AB213&gt;0,AC213/AB213,""))</f>
        <v/>
      </c>
      <c r="AE213" s="18" t="str">
        <f aca="false">IF(OR(AC213="",Q213=""),"",DATE(YEAR(Q213),MONTH(Q213),1))</f>
        <v/>
      </c>
      <c r="AF213" s="15" t="str">
        <f aca="false">IF(AC213="","",1)</f>
        <v/>
      </c>
    </row>
    <row r="214" customFormat="false" ht="15" hidden="false" customHeight="false" outlineLevel="0" collapsed="false">
      <c r="A214" s="8"/>
      <c r="B214" s="9"/>
      <c r="C214" s="9"/>
      <c r="D214" s="9"/>
      <c r="E214" s="9"/>
      <c r="F214" s="10"/>
      <c r="G214" s="10"/>
      <c r="H214" s="8"/>
      <c r="I214" s="10"/>
      <c r="J214" s="9"/>
      <c r="K214" s="9"/>
      <c r="L214" s="10"/>
      <c r="M214" s="11"/>
      <c r="N214" s="12"/>
      <c r="O214" s="13"/>
      <c r="P214" s="13"/>
      <c r="Q214" s="8"/>
      <c r="R214" s="9"/>
      <c r="S214" s="10"/>
      <c r="T214" s="14"/>
      <c r="U214" s="14"/>
      <c r="V214" s="9"/>
      <c r="W214" s="9"/>
      <c r="X214" s="13"/>
      <c r="Y214" s="15" t="str">
        <f aca="false">IF(OR(A214="",H214=""),"",H214-A214)</f>
        <v/>
      </c>
      <c r="Z214" s="15" t="str">
        <f aca="false">IF(OR(A214="",Q214=""),"",Q214-A214)</f>
        <v/>
      </c>
      <c r="AA214" s="16" t="str">
        <f aca="false">IF(OR(L214="",J214=""),"",L214*IF(K214="",$C$3,K214)*J214*IF(E214="Short",1,-1))</f>
        <v/>
      </c>
      <c r="AB214" s="16" t="str">
        <f aca="false">IF(OR(A214="",L214="",J214=""),"",IF(N(U214)&gt;0,U214,IF(E214="Long",L214*IF(K214="",$C$3,K214)*J214,IF(AND(N(F214)&gt;0,N(G214)&gt;0),MAX(0,ABS(F214-G214)-L214)*IF(K214="",$C$3,K214)*J214,IF(AND(D214="Put",N(F214)&gt;0),MAX(0,F214-L214)*IF(K214="",$C$3,K214)*J214,"")))))</f>
        <v/>
      </c>
      <c r="AC214" s="16" t="str">
        <f aca="false">IF(OR(A214="",L214="",J214="",R214="",R214="Open"),"",IF(E214="Short",L214-N(S214),N(S214)-L214)*IF(K214="",$C$3,K214)*J214-N(T214))</f>
        <v/>
      </c>
      <c r="AD214" s="17" t="str">
        <f aca="false">IF(OR(AC214="",AB214=""),"",IF(AB214&gt;0,AC214/AB214,""))</f>
        <v/>
      </c>
      <c r="AE214" s="18" t="str">
        <f aca="false">IF(OR(AC214="",Q214=""),"",DATE(YEAR(Q214),MONTH(Q214),1))</f>
        <v/>
      </c>
      <c r="AF214" s="15" t="str">
        <f aca="false">IF(AC214="","",1)</f>
        <v/>
      </c>
    </row>
    <row r="215" customFormat="false" ht="15" hidden="false" customHeight="false" outlineLevel="0" collapsed="false">
      <c r="A215" s="8"/>
      <c r="B215" s="9"/>
      <c r="C215" s="9"/>
      <c r="D215" s="9"/>
      <c r="E215" s="9"/>
      <c r="F215" s="10"/>
      <c r="G215" s="10"/>
      <c r="H215" s="8"/>
      <c r="I215" s="10"/>
      <c r="J215" s="9"/>
      <c r="K215" s="9"/>
      <c r="L215" s="10"/>
      <c r="M215" s="11"/>
      <c r="N215" s="12"/>
      <c r="O215" s="13"/>
      <c r="P215" s="13"/>
      <c r="Q215" s="8"/>
      <c r="R215" s="9"/>
      <c r="S215" s="10"/>
      <c r="T215" s="14"/>
      <c r="U215" s="14"/>
      <c r="V215" s="9"/>
      <c r="W215" s="9"/>
      <c r="X215" s="13"/>
      <c r="Y215" s="15" t="str">
        <f aca="false">IF(OR(A215="",H215=""),"",H215-A215)</f>
        <v/>
      </c>
      <c r="Z215" s="15" t="str">
        <f aca="false">IF(OR(A215="",Q215=""),"",Q215-A215)</f>
        <v/>
      </c>
      <c r="AA215" s="16" t="str">
        <f aca="false">IF(OR(L215="",J215=""),"",L215*IF(K215="",$C$3,K215)*J215*IF(E215="Short",1,-1))</f>
        <v/>
      </c>
      <c r="AB215" s="16" t="str">
        <f aca="false">IF(OR(A215="",L215="",J215=""),"",IF(N(U215)&gt;0,U215,IF(E215="Long",L215*IF(K215="",$C$3,K215)*J215,IF(AND(N(F215)&gt;0,N(G215)&gt;0),MAX(0,ABS(F215-G215)-L215)*IF(K215="",$C$3,K215)*J215,IF(AND(D215="Put",N(F215)&gt;0),MAX(0,F215-L215)*IF(K215="",$C$3,K215)*J215,"")))))</f>
        <v/>
      </c>
      <c r="AC215" s="16" t="str">
        <f aca="false">IF(OR(A215="",L215="",J215="",R215="",R215="Open"),"",IF(E215="Short",L215-N(S215),N(S215)-L215)*IF(K215="",$C$3,K215)*J215-N(T215))</f>
        <v/>
      </c>
      <c r="AD215" s="17" t="str">
        <f aca="false">IF(OR(AC215="",AB215=""),"",IF(AB215&gt;0,AC215/AB215,""))</f>
        <v/>
      </c>
      <c r="AE215" s="18" t="str">
        <f aca="false">IF(OR(AC215="",Q215=""),"",DATE(YEAR(Q215),MONTH(Q215),1))</f>
        <v/>
      </c>
      <c r="AF215" s="15" t="str">
        <f aca="false">IF(AC215="","",1)</f>
        <v/>
      </c>
    </row>
    <row r="216" customFormat="false" ht="15" hidden="false" customHeight="false" outlineLevel="0" collapsed="false">
      <c r="A216" s="8"/>
      <c r="B216" s="9"/>
      <c r="C216" s="9"/>
      <c r="D216" s="9"/>
      <c r="E216" s="9"/>
      <c r="F216" s="10"/>
      <c r="G216" s="10"/>
      <c r="H216" s="8"/>
      <c r="I216" s="10"/>
      <c r="J216" s="9"/>
      <c r="K216" s="9"/>
      <c r="L216" s="10"/>
      <c r="M216" s="11"/>
      <c r="N216" s="12"/>
      <c r="O216" s="13"/>
      <c r="P216" s="13"/>
      <c r="Q216" s="8"/>
      <c r="R216" s="9"/>
      <c r="S216" s="10"/>
      <c r="T216" s="14"/>
      <c r="U216" s="14"/>
      <c r="V216" s="9"/>
      <c r="W216" s="9"/>
      <c r="X216" s="13"/>
      <c r="Y216" s="15" t="str">
        <f aca="false">IF(OR(A216="",H216=""),"",H216-A216)</f>
        <v/>
      </c>
      <c r="Z216" s="15" t="str">
        <f aca="false">IF(OR(A216="",Q216=""),"",Q216-A216)</f>
        <v/>
      </c>
      <c r="AA216" s="16" t="str">
        <f aca="false">IF(OR(L216="",J216=""),"",L216*IF(K216="",$C$3,K216)*J216*IF(E216="Short",1,-1))</f>
        <v/>
      </c>
      <c r="AB216" s="16" t="str">
        <f aca="false">IF(OR(A216="",L216="",J216=""),"",IF(N(U216)&gt;0,U216,IF(E216="Long",L216*IF(K216="",$C$3,K216)*J216,IF(AND(N(F216)&gt;0,N(G216)&gt;0),MAX(0,ABS(F216-G216)-L216)*IF(K216="",$C$3,K216)*J216,IF(AND(D216="Put",N(F216)&gt;0),MAX(0,F216-L216)*IF(K216="",$C$3,K216)*J216,"")))))</f>
        <v/>
      </c>
      <c r="AC216" s="16" t="str">
        <f aca="false">IF(OR(A216="",L216="",J216="",R216="",R216="Open"),"",IF(E216="Short",L216-N(S216),N(S216)-L216)*IF(K216="",$C$3,K216)*J216-N(T216))</f>
        <v/>
      </c>
      <c r="AD216" s="17" t="str">
        <f aca="false">IF(OR(AC216="",AB216=""),"",IF(AB216&gt;0,AC216/AB216,""))</f>
        <v/>
      </c>
      <c r="AE216" s="18" t="str">
        <f aca="false">IF(OR(AC216="",Q216=""),"",DATE(YEAR(Q216),MONTH(Q216),1))</f>
        <v/>
      </c>
      <c r="AF216" s="15" t="str">
        <f aca="false">IF(AC216="","",1)</f>
        <v/>
      </c>
    </row>
    <row r="217" customFormat="false" ht="15" hidden="false" customHeight="false" outlineLevel="0" collapsed="false">
      <c r="A217" s="8"/>
      <c r="B217" s="9"/>
      <c r="C217" s="9"/>
      <c r="D217" s="9"/>
      <c r="E217" s="9"/>
      <c r="F217" s="10"/>
      <c r="G217" s="10"/>
      <c r="H217" s="8"/>
      <c r="I217" s="10"/>
      <c r="J217" s="9"/>
      <c r="K217" s="9"/>
      <c r="L217" s="10"/>
      <c r="M217" s="11"/>
      <c r="N217" s="12"/>
      <c r="O217" s="13"/>
      <c r="P217" s="13"/>
      <c r="Q217" s="8"/>
      <c r="R217" s="9"/>
      <c r="S217" s="10"/>
      <c r="T217" s="14"/>
      <c r="U217" s="14"/>
      <c r="V217" s="9"/>
      <c r="W217" s="9"/>
      <c r="X217" s="13"/>
      <c r="Y217" s="15" t="str">
        <f aca="false">IF(OR(A217="",H217=""),"",H217-A217)</f>
        <v/>
      </c>
      <c r="Z217" s="15" t="str">
        <f aca="false">IF(OR(A217="",Q217=""),"",Q217-A217)</f>
        <v/>
      </c>
      <c r="AA217" s="16" t="str">
        <f aca="false">IF(OR(L217="",J217=""),"",L217*IF(K217="",$C$3,K217)*J217*IF(E217="Short",1,-1))</f>
        <v/>
      </c>
      <c r="AB217" s="16" t="str">
        <f aca="false">IF(OR(A217="",L217="",J217=""),"",IF(N(U217)&gt;0,U217,IF(E217="Long",L217*IF(K217="",$C$3,K217)*J217,IF(AND(N(F217)&gt;0,N(G217)&gt;0),MAX(0,ABS(F217-G217)-L217)*IF(K217="",$C$3,K217)*J217,IF(AND(D217="Put",N(F217)&gt;0),MAX(0,F217-L217)*IF(K217="",$C$3,K217)*J217,"")))))</f>
        <v/>
      </c>
      <c r="AC217" s="16" t="str">
        <f aca="false">IF(OR(A217="",L217="",J217="",R217="",R217="Open"),"",IF(E217="Short",L217-N(S217),N(S217)-L217)*IF(K217="",$C$3,K217)*J217-N(T217))</f>
        <v/>
      </c>
      <c r="AD217" s="17" t="str">
        <f aca="false">IF(OR(AC217="",AB217=""),"",IF(AB217&gt;0,AC217/AB217,""))</f>
        <v/>
      </c>
      <c r="AE217" s="18" t="str">
        <f aca="false">IF(OR(AC217="",Q217=""),"",DATE(YEAR(Q217),MONTH(Q217),1))</f>
        <v/>
      </c>
      <c r="AF217" s="15" t="str">
        <f aca="false">IF(AC217="","",1)</f>
        <v/>
      </c>
    </row>
    <row r="218" customFormat="false" ht="15" hidden="false" customHeight="false" outlineLevel="0" collapsed="false">
      <c r="A218" s="8"/>
      <c r="B218" s="9"/>
      <c r="C218" s="9"/>
      <c r="D218" s="9"/>
      <c r="E218" s="9"/>
      <c r="F218" s="10"/>
      <c r="G218" s="10"/>
      <c r="H218" s="8"/>
      <c r="I218" s="10"/>
      <c r="J218" s="9"/>
      <c r="K218" s="9"/>
      <c r="L218" s="10"/>
      <c r="M218" s="11"/>
      <c r="N218" s="12"/>
      <c r="O218" s="13"/>
      <c r="P218" s="13"/>
      <c r="Q218" s="8"/>
      <c r="R218" s="9"/>
      <c r="S218" s="10"/>
      <c r="T218" s="14"/>
      <c r="U218" s="14"/>
      <c r="V218" s="9"/>
      <c r="W218" s="9"/>
      <c r="X218" s="13"/>
      <c r="Y218" s="15" t="str">
        <f aca="false">IF(OR(A218="",H218=""),"",H218-A218)</f>
        <v/>
      </c>
      <c r="Z218" s="15" t="str">
        <f aca="false">IF(OR(A218="",Q218=""),"",Q218-A218)</f>
        <v/>
      </c>
      <c r="AA218" s="16" t="str">
        <f aca="false">IF(OR(L218="",J218=""),"",L218*IF(K218="",$C$3,K218)*J218*IF(E218="Short",1,-1))</f>
        <v/>
      </c>
      <c r="AB218" s="16" t="str">
        <f aca="false">IF(OR(A218="",L218="",J218=""),"",IF(N(U218)&gt;0,U218,IF(E218="Long",L218*IF(K218="",$C$3,K218)*J218,IF(AND(N(F218)&gt;0,N(G218)&gt;0),MAX(0,ABS(F218-G218)-L218)*IF(K218="",$C$3,K218)*J218,IF(AND(D218="Put",N(F218)&gt;0),MAX(0,F218-L218)*IF(K218="",$C$3,K218)*J218,"")))))</f>
        <v/>
      </c>
      <c r="AC218" s="16" t="str">
        <f aca="false">IF(OR(A218="",L218="",J218="",R218="",R218="Open"),"",IF(E218="Short",L218-N(S218),N(S218)-L218)*IF(K218="",$C$3,K218)*J218-N(T218))</f>
        <v/>
      </c>
      <c r="AD218" s="17" t="str">
        <f aca="false">IF(OR(AC218="",AB218=""),"",IF(AB218&gt;0,AC218/AB218,""))</f>
        <v/>
      </c>
      <c r="AE218" s="18" t="str">
        <f aca="false">IF(OR(AC218="",Q218=""),"",DATE(YEAR(Q218),MONTH(Q218),1))</f>
        <v/>
      </c>
      <c r="AF218" s="15" t="str">
        <f aca="false">IF(AC218="","",1)</f>
        <v/>
      </c>
    </row>
    <row r="219" customFormat="false" ht="15" hidden="false" customHeight="false" outlineLevel="0" collapsed="false">
      <c r="A219" s="8"/>
      <c r="B219" s="9"/>
      <c r="C219" s="9"/>
      <c r="D219" s="9"/>
      <c r="E219" s="9"/>
      <c r="F219" s="10"/>
      <c r="G219" s="10"/>
      <c r="H219" s="8"/>
      <c r="I219" s="10"/>
      <c r="J219" s="9"/>
      <c r="K219" s="9"/>
      <c r="L219" s="10"/>
      <c r="M219" s="11"/>
      <c r="N219" s="12"/>
      <c r="O219" s="13"/>
      <c r="P219" s="13"/>
      <c r="Q219" s="8"/>
      <c r="R219" s="9"/>
      <c r="S219" s="10"/>
      <c r="T219" s="14"/>
      <c r="U219" s="14"/>
      <c r="V219" s="9"/>
      <c r="W219" s="9"/>
      <c r="X219" s="13"/>
      <c r="Y219" s="15" t="str">
        <f aca="false">IF(OR(A219="",H219=""),"",H219-A219)</f>
        <v/>
      </c>
      <c r="Z219" s="15" t="str">
        <f aca="false">IF(OR(A219="",Q219=""),"",Q219-A219)</f>
        <v/>
      </c>
      <c r="AA219" s="16" t="str">
        <f aca="false">IF(OR(L219="",J219=""),"",L219*IF(K219="",$C$3,K219)*J219*IF(E219="Short",1,-1))</f>
        <v/>
      </c>
      <c r="AB219" s="16" t="str">
        <f aca="false">IF(OR(A219="",L219="",J219=""),"",IF(N(U219)&gt;0,U219,IF(E219="Long",L219*IF(K219="",$C$3,K219)*J219,IF(AND(N(F219)&gt;0,N(G219)&gt;0),MAX(0,ABS(F219-G219)-L219)*IF(K219="",$C$3,K219)*J219,IF(AND(D219="Put",N(F219)&gt;0),MAX(0,F219-L219)*IF(K219="",$C$3,K219)*J219,"")))))</f>
        <v/>
      </c>
      <c r="AC219" s="16" t="str">
        <f aca="false">IF(OR(A219="",L219="",J219="",R219="",R219="Open"),"",IF(E219="Short",L219-N(S219),N(S219)-L219)*IF(K219="",$C$3,K219)*J219-N(T219))</f>
        <v/>
      </c>
      <c r="AD219" s="17" t="str">
        <f aca="false">IF(OR(AC219="",AB219=""),"",IF(AB219&gt;0,AC219/AB219,""))</f>
        <v/>
      </c>
      <c r="AE219" s="18" t="str">
        <f aca="false">IF(OR(AC219="",Q219=""),"",DATE(YEAR(Q219),MONTH(Q219),1))</f>
        <v/>
      </c>
      <c r="AF219" s="15" t="str">
        <f aca="false">IF(AC219="","",1)</f>
        <v/>
      </c>
    </row>
    <row r="220" customFormat="false" ht="15" hidden="false" customHeight="false" outlineLevel="0" collapsed="false">
      <c r="A220" s="8"/>
      <c r="B220" s="9"/>
      <c r="C220" s="9"/>
      <c r="D220" s="9"/>
      <c r="E220" s="9"/>
      <c r="F220" s="10"/>
      <c r="G220" s="10"/>
      <c r="H220" s="8"/>
      <c r="I220" s="10"/>
      <c r="J220" s="9"/>
      <c r="K220" s="9"/>
      <c r="L220" s="10"/>
      <c r="M220" s="11"/>
      <c r="N220" s="12"/>
      <c r="O220" s="13"/>
      <c r="P220" s="13"/>
      <c r="Q220" s="8"/>
      <c r="R220" s="9"/>
      <c r="S220" s="10"/>
      <c r="T220" s="14"/>
      <c r="U220" s="14"/>
      <c r="V220" s="9"/>
      <c r="W220" s="9"/>
      <c r="X220" s="13"/>
      <c r="Y220" s="15" t="str">
        <f aca="false">IF(OR(A220="",H220=""),"",H220-A220)</f>
        <v/>
      </c>
      <c r="Z220" s="15" t="str">
        <f aca="false">IF(OR(A220="",Q220=""),"",Q220-A220)</f>
        <v/>
      </c>
      <c r="AA220" s="16" t="str">
        <f aca="false">IF(OR(L220="",J220=""),"",L220*IF(K220="",$C$3,K220)*J220*IF(E220="Short",1,-1))</f>
        <v/>
      </c>
      <c r="AB220" s="16" t="str">
        <f aca="false">IF(OR(A220="",L220="",J220=""),"",IF(N(U220)&gt;0,U220,IF(E220="Long",L220*IF(K220="",$C$3,K220)*J220,IF(AND(N(F220)&gt;0,N(G220)&gt;0),MAX(0,ABS(F220-G220)-L220)*IF(K220="",$C$3,K220)*J220,IF(AND(D220="Put",N(F220)&gt;0),MAX(0,F220-L220)*IF(K220="",$C$3,K220)*J220,"")))))</f>
        <v/>
      </c>
      <c r="AC220" s="16" t="str">
        <f aca="false">IF(OR(A220="",L220="",J220="",R220="",R220="Open"),"",IF(E220="Short",L220-N(S220),N(S220)-L220)*IF(K220="",$C$3,K220)*J220-N(T220))</f>
        <v/>
      </c>
      <c r="AD220" s="17" t="str">
        <f aca="false">IF(OR(AC220="",AB220=""),"",IF(AB220&gt;0,AC220/AB220,""))</f>
        <v/>
      </c>
      <c r="AE220" s="18" t="str">
        <f aca="false">IF(OR(AC220="",Q220=""),"",DATE(YEAR(Q220),MONTH(Q220),1))</f>
        <v/>
      </c>
      <c r="AF220" s="15" t="str">
        <f aca="false">IF(AC220="","",1)</f>
        <v/>
      </c>
    </row>
    <row r="221" customFormat="false" ht="15" hidden="false" customHeight="false" outlineLevel="0" collapsed="false">
      <c r="A221" s="8"/>
      <c r="B221" s="9"/>
      <c r="C221" s="9"/>
      <c r="D221" s="9"/>
      <c r="E221" s="9"/>
      <c r="F221" s="10"/>
      <c r="G221" s="10"/>
      <c r="H221" s="8"/>
      <c r="I221" s="10"/>
      <c r="J221" s="9"/>
      <c r="K221" s="9"/>
      <c r="L221" s="10"/>
      <c r="M221" s="11"/>
      <c r="N221" s="12"/>
      <c r="O221" s="13"/>
      <c r="P221" s="13"/>
      <c r="Q221" s="8"/>
      <c r="R221" s="9"/>
      <c r="S221" s="10"/>
      <c r="T221" s="14"/>
      <c r="U221" s="14"/>
      <c r="V221" s="9"/>
      <c r="W221" s="9"/>
      <c r="X221" s="13"/>
      <c r="Y221" s="15" t="str">
        <f aca="false">IF(OR(A221="",H221=""),"",H221-A221)</f>
        <v/>
      </c>
      <c r="Z221" s="15" t="str">
        <f aca="false">IF(OR(A221="",Q221=""),"",Q221-A221)</f>
        <v/>
      </c>
      <c r="AA221" s="16" t="str">
        <f aca="false">IF(OR(L221="",J221=""),"",L221*IF(K221="",$C$3,K221)*J221*IF(E221="Short",1,-1))</f>
        <v/>
      </c>
      <c r="AB221" s="16" t="str">
        <f aca="false">IF(OR(A221="",L221="",J221=""),"",IF(N(U221)&gt;0,U221,IF(E221="Long",L221*IF(K221="",$C$3,K221)*J221,IF(AND(N(F221)&gt;0,N(G221)&gt;0),MAX(0,ABS(F221-G221)-L221)*IF(K221="",$C$3,K221)*J221,IF(AND(D221="Put",N(F221)&gt;0),MAX(0,F221-L221)*IF(K221="",$C$3,K221)*J221,"")))))</f>
        <v/>
      </c>
      <c r="AC221" s="16" t="str">
        <f aca="false">IF(OR(A221="",L221="",J221="",R221="",R221="Open"),"",IF(E221="Short",L221-N(S221),N(S221)-L221)*IF(K221="",$C$3,K221)*J221-N(T221))</f>
        <v/>
      </c>
      <c r="AD221" s="17" t="str">
        <f aca="false">IF(OR(AC221="",AB221=""),"",IF(AB221&gt;0,AC221/AB221,""))</f>
        <v/>
      </c>
      <c r="AE221" s="18" t="str">
        <f aca="false">IF(OR(AC221="",Q221=""),"",DATE(YEAR(Q221),MONTH(Q221),1))</f>
        <v/>
      </c>
      <c r="AF221" s="15" t="str">
        <f aca="false">IF(AC221="","",1)</f>
        <v/>
      </c>
    </row>
    <row r="222" customFormat="false" ht="15" hidden="false" customHeight="false" outlineLevel="0" collapsed="false">
      <c r="A222" s="8"/>
      <c r="B222" s="9"/>
      <c r="C222" s="9"/>
      <c r="D222" s="9"/>
      <c r="E222" s="9"/>
      <c r="F222" s="10"/>
      <c r="G222" s="10"/>
      <c r="H222" s="8"/>
      <c r="I222" s="10"/>
      <c r="J222" s="9"/>
      <c r="K222" s="9"/>
      <c r="L222" s="10"/>
      <c r="M222" s="11"/>
      <c r="N222" s="12"/>
      <c r="O222" s="13"/>
      <c r="P222" s="13"/>
      <c r="Q222" s="8"/>
      <c r="R222" s="9"/>
      <c r="S222" s="10"/>
      <c r="T222" s="14"/>
      <c r="U222" s="14"/>
      <c r="V222" s="9"/>
      <c r="W222" s="9"/>
      <c r="X222" s="13"/>
      <c r="Y222" s="15" t="str">
        <f aca="false">IF(OR(A222="",H222=""),"",H222-A222)</f>
        <v/>
      </c>
      <c r="Z222" s="15" t="str">
        <f aca="false">IF(OR(A222="",Q222=""),"",Q222-A222)</f>
        <v/>
      </c>
      <c r="AA222" s="16" t="str">
        <f aca="false">IF(OR(L222="",J222=""),"",L222*IF(K222="",$C$3,K222)*J222*IF(E222="Short",1,-1))</f>
        <v/>
      </c>
      <c r="AB222" s="16" t="str">
        <f aca="false">IF(OR(A222="",L222="",J222=""),"",IF(N(U222)&gt;0,U222,IF(E222="Long",L222*IF(K222="",$C$3,K222)*J222,IF(AND(N(F222)&gt;0,N(G222)&gt;0),MAX(0,ABS(F222-G222)-L222)*IF(K222="",$C$3,K222)*J222,IF(AND(D222="Put",N(F222)&gt;0),MAX(0,F222-L222)*IF(K222="",$C$3,K222)*J222,"")))))</f>
        <v/>
      </c>
      <c r="AC222" s="16" t="str">
        <f aca="false">IF(OR(A222="",L222="",J222="",R222="",R222="Open"),"",IF(E222="Short",L222-N(S222),N(S222)-L222)*IF(K222="",$C$3,K222)*J222-N(T222))</f>
        <v/>
      </c>
      <c r="AD222" s="17" t="str">
        <f aca="false">IF(OR(AC222="",AB222=""),"",IF(AB222&gt;0,AC222/AB222,""))</f>
        <v/>
      </c>
      <c r="AE222" s="18" t="str">
        <f aca="false">IF(OR(AC222="",Q222=""),"",DATE(YEAR(Q222),MONTH(Q222),1))</f>
        <v/>
      </c>
      <c r="AF222" s="15" t="str">
        <f aca="false">IF(AC222="","",1)</f>
        <v/>
      </c>
    </row>
    <row r="223" customFormat="false" ht="15" hidden="false" customHeight="false" outlineLevel="0" collapsed="false">
      <c r="A223" s="8"/>
      <c r="B223" s="9"/>
      <c r="C223" s="9"/>
      <c r="D223" s="9"/>
      <c r="E223" s="9"/>
      <c r="F223" s="10"/>
      <c r="G223" s="10"/>
      <c r="H223" s="8"/>
      <c r="I223" s="10"/>
      <c r="J223" s="9"/>
      <c r="K223" s="9"/>
      <c r="L223" s="10"/>
      <c r="M223" s="11"/>
      <c r="N223" s="12"/>
      <c r="O223" s="13"/>
      <c r="P223" s="13"/>
      <c r="Q223" s="8"/>
      <c r="R223" s="9"/>
      <c r="S223" s="10"/>
      <c r="T223" s="14"/>
      <c r="U223" s="14"/>
      <c r="V223" s="9"/>
      <c r="W223" s="9"/>
      <c r="X223" s="13"/>
      <c r="Y223" s="15" t="str">
        <f aca="false">IF(OR(A223="",H223=""),"",H223-A223)</f>
        <v/>
      </c>
      <c r="Z223" s="15" t="str">
        <f aca="false">IF(OR(A223="",Q223=""),"",Q223-A223)</f>
        <v/>
      </c>
      <c r="AA223" s="16" t="str">
        <f aca="false">IF(OR(L223="",J223=""),"",L223*IF(K223="",$C$3,K223)*J223*IF(E223="Short",1,-1))</f>
        <v/>
      </c>
      <c r="AB223" s="16" t="str">
        <f aca="false">IF(OR(A223="",L223="",J223=""),"",IF(N(U223)&gt;0,U223,IF(E223="Long",L223*IF(K223="",$C$3,K223)*J223,IF(AND(N(F223)&gt;0,N(G223)&gt;0),MAX(0,ABS(F223-G223)-L223)*IF(K223="",$C$3,K223)*J223,IF(AND(D223="Put",N(F223)&gt;0),MAX(0,F223-L223)*IF(K223="",$C$3,K223)*J223,"")))))</f>
        <v/>
      </c>
      <c r="AC223" s="16" t="str">
        <f aca="false">IF(OR(A223="",L223="",J223="",R223="",R223="Open"),"",IF(E223="Short",L223-N(S223),N(S223)-L223)*IF(K223="",$C$3,K223)*J223-N(T223))</f>
        <v/>
      </c>
      <c r="AD223" s="17" t="str">
        <f aca="false">IF(OR(AC223="",AB223=""),"",IF(AB223&gt;0,AC223/AB223,""))</f>
        <v/>
      </c>
      <c r="AE223" s="18" t="str">
        <f aca="false">IF(OR(AC223="",Q223=""),"",DATE(YEAR(Q223),MONTH(Q223),1))</f>
        <v/>
      </c>
      <c r="AF223" s="15" t="str">
        <f aca="false">IF(AC223="","",1)</f>
        <v/>
      </c>
    </row>
    <row r="224" customFormat="false" ht="15" hidden="false" customHeight="false" outlineLevel="0" collapsed="false">
      <c r="A224" s="8"/>
      <c r="B224" s="9"/>
      <c r="C224" s="9"/>
      <c r="D224" s="9"/>
      <c r="E224" s="9"/>
      <c r="F224" s="10"/>
      <c r="G224" s="10"/>
      <c r="H224" s="8"/>
      <c r="I224" s="10"/>
      <c r="J224" s="9"/>
      <c r="K224" s="9"/>
      <c r="L224" s="10"/>
      <c r="M224" s="11"/>
      <c r="N224" s="12"/>
      <c r="O224" s="13"/>
      <c r="P224" s="13"/>
      <c r="Q224" s="8"/>
      <c r="R224" s="9"/>
      <c r="S224" s="10"/>
      <c r="T224" s="14"/>
      <c r="U224" s="14"/>
      <c r="V224" s="9"/>
      <c r="W224" s="9"/>
      <c r="X224" s="13"/>
      <c r="Y224" s="15" t="str">
        <f aca="false">IF(OR(A224="",H224=""),"",H224-A224)</f>
        <v/>
      </c>
      <c r="Z224" s="15" t="str">
        <f aca="false">IF(OR(A224="",Q224=""),"",Q224-A224)</f>
        <v/>
      </c>
      <c r="AA224" s="16" t="str">
        <f aca="false">IF(OR(L224="",J224=""),"",L224*IF(K224="",$C$3,K224)*J224*IF(E224="Short",1,-1))</f>
        <v/>
      </c>
      <c r="AB224" s="16" t="str">
        <f aca="false">IF(OR(A224="",L224="",J224=""),"",IF(N(U224)&gt;0,U224,IF(E224="Long",L224*IF(K224="",$C$3,K224)*J224,IF(AND(N(F224)&gt;0,N(G224)&gt;0),MAX(0,ABS(F224-G224)-L224)*IF(K224="",$C$3,K224)*J224,IF(AND(D224="Put",N(F224)&gt;0),MAX(0,F224-L224)*IF(K224="",$C$3,K224)*J224,"")))))</f>
        <v/>
      </c>
      <c r="AC224" s="16" t="str">
        <f aca="false">IF(OR(A224="",L224="",J224="",R224="",R224="Open"),"",IF(E224="Short",L224-N(S224),N(S224)-L224)*IF(K224="",$C$3,K224)*J224-N(T224))</f>
        <v/>
      </c>
      <c r="AD224" s="17" t="str">
        <f aca="false">IF(OR(AC224="",AB224=""),"",IF(AB224&gt;0,AC224/AB224,""))</f>
        <v/>
      </c>
      <c r="AE224" s="18" t="str">
        <f aca="false">IF(OR(AC224="",Q224=""),"",DATE(YEAR(Q224),MONTH(Q224),1))</f>
        <v/>
      </c>
      <c r="AF224" s="15" t="str">
        <f aca="false">IF(AC224="","",1)</f>
        <v/>
      </c>
    </row>
    <row r="225" customFormat="false" ht="15" hidden="false" customHeight="false" outlineLevel="0" collapsed="false">
      <c r="A225" s="8"/>
      <c r="B225" s="9"/>
      <c r="C225" s="9"/>
      <c r="D225" s="9"/>
      <c r="E225" s="9"/>
      <c r="F225" s="10"/>
      <c r="G225" s="10"/>
      <c r="H225" s="8"/>
      <c r="I225" s="10"/>
      <c r="J225" s="9"/>
      <c r="K225" s="9"/>
      <c r="L225" s="10"/>
      <c r="M225" s="11"/>
      <c r="N225" s="12"/>
      <c r="O225" s="13"/>
      <c r="P225" s="13"/>
      <c r="Q225" s="8"/>
      <c r="R225" s="9"/>
      <c r="S225" s="10"/>
      <c r="T225" s="14"/>
      <c r="U225" s="14"/>
      <c r="V225" s="9"/>
      <c r="W225" s="9"/>
      <c r="X225" s="13"/>
      <c r="Y225" s="15" t="str">
        <f aca="false">IF(OR(A225="",H225=""),"",H225-A225)</f>
        <v/>
      </c>
      <c r="Z225" s="15" t="str">
        <f aca="false">IF(OR(A225="",Q225=""),"",Q225-A225)</f>
        <v/>
      </c>
      <c r="AA225" s="16" t="str">
        <f aca="false">IF(OR(L225="",J225=""),"",L225*IF(K225="",$C$3,K225)*J225*IF(E225="Short",1,-1))</f>
        <v/>
      </c>
      <c r="AB225" s="16" t="str">
        <f aca="false">IF(OR(A225="",L225="",J225=""),"",IF(N(U225)&gt;0,U225,IF(E225="Long",L225*IF(K225="",$C$3,K225)*J225,IF(AND(N(F225)&gt;0,N(G225)&gt;0),MAX(0,ABS(F225-G225)-L225)*IF(K225="",$C$3,K225)*J225,IF(AND(D225="Put",N(F225)&gt;0),MAX(0,F225-L225)*IF(K225="",$C$3,K225)*J225,"")))))</f>
        <v/>
      </c>
      <c r="AC225" s="16" t="str">
        <f aca="false">IF(OR(A225="",L225="",J225="",R225="",R225="Open"),"",IF(E225="Short",L225-N(S225),N(S225)-L225)*IF(K225="",$C$3,K225)*J225-N(T225))</f>
        <v/>
      </c>
      <c r="AD225" s="17" t="str">
        <f aca="false">IF(OR(AC225="",AB225=""),"",IF(AB225&gt;0,AC225/AB225,""))</f>
        <v/>
      </c>
      <c r="AE225" s="18" t="str">
        <f aca="false">IF(OR(AC225="",Q225=""),"",DATE(YEAR(Q225),MONTH(Q225),1))</f>
        <v/>
      </c>
      <c r="AF225" s="15" t="str">
        <f aca="false">IF(AC225="","",1)</f>
        <v/>
      </c>
    </row>
    <row r="226" customFormat="false" ht="15" hidden="false" customHeight="false" outlineLevel="0" collapsed="false">
      <c r="A226" s="8"/>
      <c r="B226" s="9"/>
      <c r="C226" s="9"/>
      <c r="D226" s="9"/>
      <c r="E226" s="9"/>
      <c r="F226" s="10"/>
      <c r="G226" s="10"/>
      <c r="H226" s="8"/>
      <c r="I226" s="10"/>
      <c r="J226" s="9"/>
      <c r="K226" s="9"/>
      <c r="L226" s="10"/>
      <c r="M226" s="11"/>
      <c r="N226" s="12"/>
      <c r="O226" s="13"/>
      <c r="P226" s="13"/>
      <c r="Q226" s="8"/>
      <c r="R226" s="9"/>
      <c r="S226" s="10"/>
      <c r="T226" s="14"/>
      <c r="U226" s="14"/>
      <c r="V226" s="9"/>
      <c r="W226" s="9"/>
      <c r="X226" s="13"/>
      <c r="Y226" s="15" t="str">
        <f aca="false">IF(OR(A226="",H226=""),"",H226-A226)</f>
        <v/>
      </c>
      <c r="Z226" s="15" t="str">
        <f aca="false">IF(OR(A226="",Q226=""),"",Q226-A226)</f>
        <v/>
      </c>
      <c r="AA226" s="16" t="str">
        <f aca="false">IF(OR(L226="",J226=""),"",L226*IF(K226="",$C$3,K226)*J226*IF(E226="Short",1,-1))</f>
        <v/>
      </c>
      <c r="AB226" s="16" t="str">
        <f aca="false">IF(OR(A226="",L226="",J226=""),"",IF(N(U226)&gt;0,U226,IF(E226="Long",L226*IF(K226="",$C$3,K226)*J226,IF(AND(N(F226)&gt;0,N(G226)&gt;0),MAX(0,ABS(F226-G226)-L226)*IF(K226="",$C$3,K226)*J226,IF(AND(D226="Put",N(F226)&gt;0),MAX(0,F226-L226)*IF(K226="",$C$3,K226)*J226,"")))))</f>
        <v/>
      </c>
      <c r="AC226" s="16" t="str">
        <f aca="false">IF(OR(A226="",L226="",J226="",R226="",R226="Open"),"",IF(E226="Short",L226-N(S226),N(S226)-L226)*IF(K226="",$C$3,K226)*J226-N(T226))</f>
        <v/>
      </c>
      <c r="AD226" s="17" t="str">
        <f aca="false">IF(OR(AC226="",AB226=""),"",IF(AB226&gt;0,AC226/AB226,""))</f>
        <v/>
      </c>
      <c r="AE226" s="18" t="str">
        <f aca="false">IF(OR(AC226="",Q226=""),"",DATE(YEAR(Q226),MONTH(Q226),1))</f>
        <v/>
      </c>
      <c r="AF226" s="15" t="str">
        <f aca="false">IF(AC226="","",1)</f>
        <v/>
      </c>
    </row>
    <row r="227" customFormat="false" ht="15" hidden="false" customHeight="false" outlineLevel="0" collapsed="false">
      <c r="A227" s="8"/>
      <c r="B227" s="9"/>
      <c r="C227" s="9"/>
      <c r="D227" s="9"/>
      <c r="E227" s="9"/>
      <c r="F227" s="10"/>
      <c r="G227" s="10"/>
      <c r="H227" s="8"/>
      <c r="I227" s="10"/>
      <c r="J227" s="9"/>
      <c r="K227" s="9"/>
      <c r="L227" s="10"/>
      <c r="M227" s="11"/>
      <c r="N227" s="12"/>
      <c r="O227" s="13"/>
      <c r="P227" s="13"/>
      <c r="Q227" s="8"/>
      <c r="R227" s="9"/>
      <c r="S227" s="10"/>
      <c r="T227" s="14"/>
      <c r="U227" s="14"/>
      <c r="V227" s="9"/>
      <c r="W227" s="9"/>
      <c r="X227" s="13"/>
      <c r="Y227" s="15" t="str">
        <f aca="false">IF(OR(A227="",H227=""),"",H227-A227)</f>
        <v/>
      </c>
      <c r="Z227" s="15" t="str">
        <f aca="false">IF(OR(A227="",Q227=""),"",Q227-A227)</f>
        <v/>
      </c>
      <c r="AA227" s="16" t="str">
        <f aca="false">IF(OR(L227="",J227=""),"",L227*IF(K227="",$C$3,K227)*J227*IF(E227="Short",1,-1))</f>
        <v/>
      </c>
      <c r="AB227" s="16" t="str">
        <f aca="false">IF(OR(A227="",L227="",J227=""),"",IF(N(U227)&gt;0,U227,IF(E227="Long",L227*IF(K227="",$C$3,K227)*J227,IF(AND(N(F227)&gt;0,N(G227)&gt;0),MAX(0,ABS(F227-G227)-L227)*IF(K227="",$C$3,K227)*J227,IF(AND(D227="Put",N(F227)&gt;0),MAX(0,F227-L227)*IF(K227="",$C$3,K227)*J227,"")))))</f>
        <v/>
      </c>
      <c r="AC227" s="16" t="str">
        <f aca="false">IF(OR(A227="",L227="",J227="",R227="",R227="Open"),"",IF(E227="Short",L227-N(S227),N(S227)-L227)*IF(K227="",$C$3,K227)*J227-N(T227))</f>
        <v/>
      </c>
      <c r="AD227" s="17" t="str">
        <f aca="false">IF(OR(AC227="",AB227=""),"",IF(AB227&gt;0,AC227/AB227,""))</f>
        <v/>
      </c>
      <c r="AE227" s="18" t="str">
        <f aca="false">IF(OR(AC227="",Q227=""),"",DATE(YEAR(Q227),MONTH(Q227),1))</f>
        <v/>
      </c>
      <c r="AF227" s="15" t="str">
        <f aca="false">IF(AC227="","",1)</f>
        <v/>
      </c>
    </row>
    <row r="228" customFormat="false" ht="15" hidden="false" customHeight="false" outlineLevel="0" collapsed="false">
      <c r="A228" s="8"/>
      <c r="B228" s="9"/>
      <c r="C228" s="9"/>
      <c r="D228" s="9"/>
      <c r="E228" s="9"/>
      <c r="F228" s="10"/>
      <c r="G228" s="10"/>
      <c r="H228" s="8"/>
      <c r="I228" s="10"/>
      <c r="J228" s="9"/>
      <c r="K228" s="9"/>
      <c r="L228" s="10"/>
      <c r="M228" s="11"/>
      <c r="N228" s="12"/>
      <c r="O228" s="13"/>
      <c r="P228" s="13"/>
      <c r="Q228" s="8"/>
      <c r="R228" s="9"/>
      <c r="S228" s="10"/>
      <c r="T228" s="14"/>
      <c r="U228" s="14"/>
      <c r="V228" s="9"/>
      <c r="W228" s="9"/>
      <c r="X228" s="13"/>
      <c r="Y228" s="15" t="str">
        <f aca="false">IF(OR(A228="",H228=""),"",H228-A228)</f>
        <v/>
      </c>
      <c r="Z228" s="15" t="str">
        <f aca="false">IF(OR(A228="",Q228=""),"",Q228-A228)</f>
        <v/>
      </c>
      <c r="AA228" s="16" t="str">
        <f aca="false">IF(OR(L228="",J228=""),"",L228*IF(K228="",$C$3,K228)*J228*IF(E228="Short",1,-1))</f>
        <v/>
      </c>
      <c r="AB228" s="16" t="str">
        <f aca="false">IF(OR(A228="",L228="",J228=""),"",IF(N(U228)&gt;0,U228,IF(E228="Long",L228*IF(K228="",$C$3,K228)*J228,IF(AND(N(F228)&gt;0,N(G228)&gt;0),MAX(0,ABS(F228-G228)-L228)*IF(K228="",$C$3,K228)*J228,IF(AND(D228="Put",N(F228)&gt;0),MAX(0,F228-L228)*IF(K228="",$C$3,K228)*J228,"")))))</f>
        <v/>
      </c>
      <c r="AC228" s="16" t="str">
        <f aca="false">IF(OR(A228="",L228="",J228="",R228="",R228="Open"),"",IF(E228="Short",L228-N(S228),N(S228)-L228)*IF(K228="",$C$3,K228)*J228-N(T228))</f>
        <v/>
      </c>
      <c r="AD228" s="17" t="str">
        <f aca="false">IF(OR(AC228="",AB228=""),"",IF(AB228&gt;0,AC228/AB228,""))</f>
        <v/>
      </c>
      <c r="AE228" s="18" t="str">
        <f aca="false">IF(OR(AC228="",Q228=""),"",DATE(YEAR(Q228),MONTH(Q228),1))</f>
        <v/>
      </c>
      <c r="AF228" s="15" t="str">
        <f aca="false">IF(AC228="","",1)</f>
        <v/>
      </c>
    </row>
    <row r="229" customFormat="false" ht="15" hidden="false" customHeight="false" outlineLevel="0" collapsed="false">
      <c r="A229" s="8"/>
      <c r="B229" s="9"/>
      <c r="C229" s="9"/>
      <c r="D229" s="9"/>
      <c r="E229" s="9"/>
      <c r="F229" s="10"/>
      <c r="G229" s="10"/>
      <c r="H229" s="8"/>
      <c r="I229" s="10"/>
      <c r="J229" s="9"/>
      <c r="K229" s="9"/>
      <c r="L229" s="10"/>
      <c r="M229" s="11"/>
      <c r="N229" s="12"/>
      <c r="O229" s="13"/>
      <c r="P229" s="13"/>
      <c r="Q229" s="8"/>
      <c r="R229" s="9"/>
      <c r="S229" s="10"/>
      <c r="T229" s="14"/>
      <c r="U229" s="14"/>
      <c r="V229" s="9"/>
      <c r="W229" s="9"/>
      <c r="X229" s="13"/>
      <c r="Y229" s="15" t="str">
        <f aca="false">IF(OR(A229="",H229=""),"",H229-A229)</f>
        <v/>
      </c>
      <c r="Z229" s="15" t="str">
        <f aca="false">IF(OR(A229="",Q229=""),"",Q229-A229)</f>
        <v/>
      </c>
      <c r="AA229" s="16" t="str">
        <f aca="false">IF(OR(L229="",J229=""),"",L229*IF(K229="",$C$3,K229)*J229*IF(E229="Short",1,-1))</f>
        <v/>
      </c>
      <c r="AB229" s="16" t="str">
        <f aca="false">IF(OR(A229="",L229="",J229=""),"",IF(N(U229)&gt;0,U229,IF(E229="Long",L229*IF(K229="",$C$3,K229)*J229,IF(AND(N(F229)&gt;0,N(G229)&gt;0),MAX(0,ABS(F229-G229)-L229)*IF(K229="",$C$3,K229)*J229,IF(AND(D229="Put",N(F229)&gt;0),MAX(0,F229-L229)*IF(K229="",$C$3,K229)*J229,"")))))</f>
        <v/>
      </c>
      <c r="AC229" s="16" t="str">
        <f aca="false">IF(OR(A229="",L229="",J229="",R229="",R229="Open"),"",IF(E229="Short",L229-N(S229),N(S229)-L229)*IF(K229="",$C$3,K229)*J229-N(T229))</f>
        <v/>
      </c>
      <c r="AD229" s="17" t="str">
        <f aca="false">IF(OR(AC229="",AB229=""),"",IF(AB229&gt;0,AC229/AB229,""))</f>
        <v/>
      </c>
      <c r="AE229" s="18" t="str">
        <f aca="false">IF(OR(AC229="",Q229=""),"",DATE(YEAR(Q229),MONTH(Q229),1))</f>
        <v/>
      </c>
      <c r="AF229" s="15" t="str">
        <f aca="false">IF(AC229="","",1)</f>
        <v/>
      </c>
    </row>
    <row r="230" customFormat="false" ht="15" hidden="false" customHeight="false" outlineLevel="0" collapsed="false">
      <c r="A230" s="8"/>
      <c r="B230" s="9"/>
      <c r="C230" s="9"/>
      <c r="D230" s="9"/>
      <c r="E230" s="9"/>
      <c r="F230" s="10"/>
      <c r="G230" s="10"/>
      <c r="H230" s="8"/>
      <c r="I230" s="10"/>
      <c r="J230" s="9"/>
      <c r="K230" s="9"/>
      <c r="L230" s="10"/>
      <c r="M230" s="11"/>
      <c r="N230" s="12"/>
      <c r="O230" s="13"/>
      <c r="P230" s="13"/>
      <c r="Q230" s="8"/>
      <c r="R230" s="9"/>
      <c r="S230" s="10"/>
      <c r="T230" s="14"/>
      <c r="U230" s="14"/>
      <c r="V230" s="9"/>
      <c r="W230" s="9"/>
      <c r="X230" s="13"/>
      <c r="Y230" s="15" t="str">
        <f aca="false">IF(OR(A230="",H230=""),"",H230-A230)</f>
        <v/>
      </c>
      <c r="Z230" s="15" t="str">
        <f aca="false">IF(OR(A230="",Q230=""),"",Q230-A230)</f>
        <v/>
      </c>
      <c r="AA230" s="16" t="str">
        <f aca="false">IF(OR(L230="",J230=""),"",L230*IF(K230="",$C$3,K230)*J230*IF(E230="Short",1,-1))</f>
        <v/>
      </c>
      <c r="AB230" s="16" t="str">
        <f aca="false">IF(OR(A230="",L230="",J230=""),"",IF(N(U230)&gt;0,U230,IF(E230="Long",L230*IF(K230="",$C$3,K230)*J230,IF(AND(N(F230)&gt;0,N(G230)&gt;0),MAX(0,ABS(F230-G230)-L230)*IF(K230="",$C$3,K230)*J230,IF(AND(D230="Put",N(F230)&gt;0),MAX(0,F230-L230)*IF(K230="",$C$3,K230)*J230,"")))))</f>
        <v/>
      </c>
      <c r="AC230" s="16" t="str">
        <f aca="false">IF(OR(A230="",L230="",J230="",R230="",R230="Open"),"",IF(E230="Short",L230-N(S230),N(S230)-L230)*IF(K230="",$C$3,K230)*J230-N(T230))</f>
        <v/>
      </c>
      <c r="AD230" s="17" t="str">
        <f aca="false">IF(OR(AC230="",AB230=""),"",IF(AB230&gt;0,AC230/AB230,""))</f>
        <v/>
      </c>
      <c r="AE230" s="18" t="str">
        <f aca="false">IF(OR(AC230="",Q230=""),"",DATE(YEAR(Q230),MONTH(Q230),1))</f>
        <v/>
      </c>
      <c r="AF230" s="15" t="str">
        <f aca="false">IF(AC230="","",1)</f>
        <v/>
      </c>
    </row>
    <row r="231" customFormat="false" ht="15" hidden="false" customHeight="false" outlineLevel="0" collapsed="false">
      <c r="A231" s="8"/>
      <c r="B231" s="9"/>
      <c r="C231" s="9"/>
      <c r="D231" s="9"/>
      <c r="E231" s="9"/>
      <c r="F231" s="10"/>
      <c r="G231" s="10"/>
      <c r="H231" s="8"/>
      <c r="I231" s="10"/>
      <c r="J231" s="9"/>
      <c r="K231" s="9"/>
      <c r="L231" s="10"/>
      <c r="M231" s="11"/>
      <c r="N231" s="12"/>
      <c r="O231" s="13"/>
      <c r="P231" s="13"/>
      <c r="Q231" s="8"/>
      <c r="R231" s="9"/>
      <c r="S231" s="10"/>
      <c r="T231" s="14"/>
      <c r="U231" s="14"/>
      <c r="V231" s="9"/>
      <c r="W231" s="9"/>
      <c r="X231" s="13"/>
      <c r="Y231" s="15" t="str">
        <f aca="false">IF(OR(A231="",H231=""),"",H231-A231)</f>
        <v/>
      </c>
      <c r="Z231" s="15" t="str">
        <f aca="false">IF(OR(A231="",Q231=""),"",Q231-A231)</f>
        <v/>
      </c>
      <c r="AA231" s="16" t="str">
        <f aca="false">IF(OR(L231="",J231=""),"",L231*IF(K231="",$C$3,K231)*J231*IF(E231="Short",1,-1))</f>
        <v/>
      </c>
      <c r="AB231" s="16" t="str">
        <f aca="false">IF(OR(A231="",L231="",J231=""),"",IF(N(U231)&gt;0,U231,IF(E231="Long",L231*IF(K231="",$C$3,K231)*J231,IF(AND(N(F231)&gt;0,N(G231)&gt;0),MAX(0,ABS(F231-G231)-L231)*IF(K231="",$C$3,K231)*J231,IF(AND(D231="Put",N(F231)&gt;0),MAX(0,F231-L231)*IF(K231="",$C$3,K231)*J231,"")))))</f>
        <v/>
      </c>
      <c r="AC231" s="16" t="str">
        <f aca="false">IF(OR(A231="",L231="",J231="",R231="",R231="Open"),"",IF(E231="Short",L231-N(S231),N(S231)-L231)*IF(K231="",$C$3,K231)*J231-N(T231))</f>
        <v/>
      </c>
      <c r="AD231" s="17" t="str">
        <f aca="false">IF(OR(AC231="",AB231=""),"",IF(AB231&gt;0,AC231/AB231,""))</f>
        <v/>
      </c>
      <c r="AE231" s="18" t="str">
        <f aca="false">IF(OR(AC231="",Q231=""),"",DATE(YEAR(Q231),MONTH(Q231),1))</f>
        <v/>
      </c>
      <c r="AF231" s="15" t="str">
        <f aca="false">IF(AC231="","",1)</f>
        <v/>
      </c>
    </row>
    <row r="232" customFormat="false" ht="15" hidden="false" customHeight="false" outlineLevel="0" collapsed="false">
      <c r="A232" s="8"/>
      <c r="B232" s="9"/>
      <c r="C232" s="9"/>
      <c r="D232" s="9"/>
      <c r="E232" s="9"/>
      <c r="F232" s="10"/>
      <c r="G232" s="10"/>
      <c r="H232" s="8"/>
      <c r="I232" s="10"/>
      <c r="J232" s="9"/>
      <c r="K232" s="9"/>
      <c r="L232" s="10"/>
      <c r="M232" s="11"/>
      <c r="N232" s="12"/>
      <c r="O232" s="13"/>
      <c r="P232" s="13"/>
      <c r="Q232" s="8"/>
      <c r="R232" s="9"/>
      <c r="S232" s="10"/>
      <c r="T232" s="14"/>
      <c r="U232" s="14"/>
      <c r="V232" s="9"/>
      <c r="W232" s="9"/>
      <c r="X232" s="13"/>
      <c r="Y232" s="15" t="str">
        <f aca="false">IF(OR(A232="",H232=""),"",H232-A232)</f>
        <v/>
      </c>
      <c r="Z232" s="15" t="str">
        <f aca="false">IF(OR(A232="",Q232=""),"",Q232-A232)</f>
        <v/>
      </c>
      <c r="AA232" s="16" t="str">
        <f aca="false">IF(OR(L232="",J232=""),"",L232*IF(K232="",$C$3,K232)*J232*IF(E232="Short",1,-1))</f>
        <v/>
      </c>
      <c r="AB232" s="16" t="str">
        <f aca="false">IF(OR(A232="",L232="",J232=""),"",IF(N(U232)&gt;0,U232,IF(E232="Long",L232*IF(K232="",$C$3,K232)*J232,IF(AND(N(F232)&gt;0,N(G232)&gt;0),MAX(0,ABS(F232-G232)-L232)*IF(K232="",$C$3,K232)*J232,IF(AND(D232="Put",N(F232)&gt;0),MAX(0,F232-L232)*IF(K232="",$C$3,K232)*J232,"")))))</f>
        <v/>
      </c>
      <c r="AC232" s="16" t="str">
        <f aca="false">IF(OR(A232="",L232="",J232="",R232="",R232="Open"),"",IF(E232="Short",L232-N(S232),N(S232)-L232)*IF(K232="",$C$3,K232)*J232-N(T232))</f>
        <v/>
      </c>
      <c r="AD232" s="17" t="str">
        <f aca="false">IF(OR(AC232="",AB232=""),"",IF(AB232&gt;0,AC232/AB232,""))</f>
        <v/>
      </c>
      <c r="AE232" s="18" t="str">
        <f aca="false">IF(OR(AC232="",Q232=""),"",DATE(YEAR(Q232),MONTH(Q232),1))</f>
        <v/>
      </c>
      <c r="AF232" s="15" t="str">
        <f aca="false">IF(AC232="","",1)</f>
        <v/>
      </c>
    </row>
    <row r="233" customFormat="false" ht="15" hidden="false" customHeight="false" outlineLevel="0" collapsed="false">
      <c r="A233" s="8"/>
      <c r="B233" s="9"/>
      <c r="C233" s="9"/>
      <c r="D233" s="9"/>
      <c r="E233" s="9"/>
      <c r="F233" s="10"/>
      <c r="G233" s="10"/>
      <c r="H233" s="8"/>
      <c r="I233" s="10"/>
      <c r="J233" s="9"/>
      <c r="K233" s="9"/>
      <c r="L233" s="10"/>
      <c r="M233" s="11"/>
      <c r="N233" s="12"/>
      <c r="O233" s="13"/>
      <c r="P233" s="13"/>
      <c r="Q233" s="8"/>
      <c r="R233" s="9"/>
      <c r="S233" s="10"/>
      <c r="T233" s="14"/>
      <c r="U233" s="14"/>
      <c r="V233" s="9"/>
      <c r="W233" s="9"/>
      <c r="X233" s="13"/>
      <c r="Y233" s="15" t="str">
        <f aca="false">IF(OR(A233="",H233=""),"",H233-A233)</f>
        <v/>
      </c>
      <c r="Z233" s="15" t="str">
        <f aca="false">IF(OR(A233="",Q233=""),"",Q233-A233)</f>
        <v/>
      </c>
      <c r="AA233" s="16" t="str">
        <f aca="false">IF(OR(L233="",J233=""),"",L233*IF(K233="",$C$3,K233)*J233*IF(E233="Short",1,-1))</f>
        <v/>
      </c>
      <c r="AB233" s="16" t="str">
        <f aca="false">IF(OR(A233="",L233="",J233=""),"",IF(N(U233)&gt;0,U233,IF(E233="Long",L233*IF(K233="",$C$3,K233)*J233,IF(AND(N(F233)&gt;0,N(G233)&gt;0),MAX(0,ABS(F233-G233)-L233)*IF(K233="",$C$3,K233)*J233,IF(AND(D233="Put",N(F233)&gt;0),MAX(0,F233-L233)*IF(K233="",$C$3,K233)*J233,"")))))</f>
        <v/>
      </c>
      <c r="AC233" s="16" t="str">
        <f aca="false">IF(OR(A233="",L233="",J233="",R233="",R233="Open"),"",IF(E233="Short",L233-N(S233),N(S233)-L233)*IF(K233="",$C$3,K233)*J233-N(T233))</f>
        <v/>
      </c>
      <c r="AD233" s="17" t="str">
        <f aca="false">IF(OR(AC233="",AB233=""),"",IF(AB233&gt;0,AC233/AB233,""))</f>
        <v/>
      </c>
      <c r="AE233" s="18" t="str">
        <f aca="false">IF(OR(AC233="",Q233=""),"",DATE(YEAR(Q233),MONTH(Q233),1))</f>
        <v/>
      </c>
      <c r="AF233" s="15" t="str">
        <f aca="false">IF(AC233="","",1)</f>
        <v/>
      </c>
    </row>
    <row r="234" customFormat="false" ht="15" hidden="false" customHeight="false" outlineLevel="0" collapsed="false">
      <c r="A234" s="8"/>
      <c r="B234" s="9"/>
      <c r="C234" s="9"/>
      <c r="D234" s="9"/>
      <c r="E234" s="9"/>
      <c r="F234" s="10"/>
      <c r="G234" s="10"/>
      <c r="H234" s="8"/>
      <c r="I234" s="10"/>
      <c r="J234" s="9"/>
      <c r="K234" s="9"/>
      <c r="L234" s="10"/>
      <c r="M234" s="11"/>
      <c r="N234" s="12"/>
      <c r="O234" s="13"/>
      <c r="P234" s="13"/>
      <c r="Q234" s="8"/>
      <c r="R234" s="9"/>
      <c r="S234" s="10"/>
      <c r="T234" s="14"/>
      <c r="U234" s="14"/>
      <c r="V234" s="9"/>
      <c r="W234" s="9"/>
      <c r="X234" s="13"/>
      <c r="Y234" s="15" t="str">
        <f aca="false">IF(OR(A234="",H234=""),"",H234-A234)</f>
        <v/>
      </c>
      <c r="Z234" s="15" t="str">
        <f aca="false">IF(OR(A234="",Q234=""),"",Q234-A234)</f>
        <v/>
      </c>
      <c r="AA234" s="16" t="str">
        <f aca="false">IF(OR(L234="",J234=""),"",L234*IF(K234="",$C$3,K234)*J234*IF(E234="Short",1,-1))</f>
        <v/>
      </c>
      <c r="AB234" s="16" t="str">
        <f aca="false">IF(OR(A234="",L234="",J234=""),"",IF(N(U234)&gt;0,U234,IF(E234="Long",L234*IF(K234="",$C$3,K234)*J234,IF(AND(N(F234)&gt;0,N(G234)&gt;0),MAX(0,ABS(F234-G234)-L234)*IF(K234="",$C$3,K234)*J234,IF(AND(D234="Put",N(F234)&gt;0),MAX(0,F234-L234)*IF(K234="",$C$3,K234)*J234,"")))))</f>
        <v/>
      </c>
      <c r="AC234" s="16" t="str">
        <f aca="false">IF(OR(A234="",L234="",J234="",R234="",R234="Open"),"",IF(E234="Short",L234-N(S234),N(S234)-L234)*IF(K234="",$C$3,K234)*J234-N(T234))</f>
        <v/>
      </c>
      <c r="AD234" s="17" t="str">
        <f aca="false">IF(OR(AC234="",AB234=""),"",IF(AB234&gt;0,AC234/AB234,""))</f>
        <v/>
      </c>
      <c r="AE234" s="18" t="str">
        <f aca="false">IF(OR(AC234="",Q234=""),"",DATE(YEAR(Q234),MONTH(Q234),1))</f>
        <v/>
      </c>
      <c r="AF234" s="15" t="str">
        <f aca="false">IF(AC234="","",1)</f>
        <v/>
      </c>
    </row>
    <row r="235" customFormat="false" ht="15" hidden="false" customHeight="false" outlineLevel="0" collapsed="false">
      <c r="A235" s="8"/>
      <c r="B235" s="9"/>
      <c r="C235" s="9"/>
      <c r="D235" s="9"/>
      <c r="E235" s="9"/>
      <c r="F235" s="10"/>
      <c r="G235" s="10"/>
      <c r="H235" s="8"/>
      <c r="I235" s="10"/>
      <c r="J235" s="9"/>
      <c r="K235" s="9"/>
      <c r="L235" s="10"/>
      <c r="M235" s="11"/>
      <c r="N235" s="12"/>
      <c r="O235" s="13"/>
      <c r="P235" s="13"/>
      <c r="Q235" s="8"/>
      <c r="R235" s="9"/>
      <c r="S235" s="10"/>
      <c r="T235" s="14"/>
      <c r="U235" s="14"/>
      <c r="V235" s="9"/>
      <c r="W235" s="9"/>
      <c r="X235" s="13"/>
      <c r="Y235" s="15" t="str">
        <f aca="false">IF(OR(A235="",H235=""),"",H235-A235)</f>
        <v/>
      </c>
      <c r="Z235" s="15" t="str">
        <f aca="false">IF(OR(A235="",Q235=""),"",Q235-A235)</f>
        <v/>
      </c>
      <c r="AA235" s="16" t="str">
        <f aca="false">IF(OR(L235="",J235=""),"",L235*IF(K235="",$C$3,K235)*J235*IF(E235="Short",1,-1))</f>
        <v/>
      </c>
      <c r="AB235" s="16" t="str">
        <f aca="false">IF(OR(A235="",L235="",J235=""),"",IF(N(U235)&gt;0,U235,IF(E235="Long",L235*IF(K235="",$C$3,K235)*J235,IF(AND(N(F235)&gt;0,N(G235)&gt;0),MAX(0,ABS(F235-G235)-L235)*IF(K235="",$C$3,K235)*J235,IF(AND(D235="Put",N(F235)&gt;0),MAX(0,F235-L235)*IF(K235="",$C$3,K235)*J235,"")))))</f>
        <v/>
      </c>
      <c r="AC235" s="16" t="str">
        <f aca="false">IF(OR(A235="",L235="",J235="",R235="",R235="Open"),"",IF(E235="Short",L235-N(S235),N(S235)-L235)*IF(K235="",$C$3,K235)*J235-N(T235))</f>
        <v/>
      </c>
      <c r="AD235" s="17" t="str">
        <f aca="false">IF(OR(AC235="",AB235=""),"",IF(AB235&gt;0,AC235/AB235,""))</f>
        <v/>
      </c>
      <c r="AE235" s="18" t="str">
        <f aca="false">IF(OR(AC235="",Q235=""),"",DATE(YEAR(Q235),MONTH(Q235),1))</f>
        <v/>
      </c>
      <c r="AF235" s="15" t="str">
        <f aca="false">IF(AC235="","",1)</f>
        <v/>
      </c>
    </row>
    <row r="236" customFormat="false" ht="15" hidden="false" customHeight="false" outlineLevel="0" collapsed="false">
      <c r="A236" s="8"/>
      <c r="B236" s="9"/>
      <c r="C236" s="9"/>
      <c r="D236" s="9"/>
      <c r="E236" s="9"/>
      <c r="F236" s="10"/>
      <c r="G236" s="10"/>
      <c r="H236" s="8"/>
      <c r="I236" s="10"/>
      <c r="J236" s="9"/>
      <c r="K236" s="9"/>
      <c r="L236" s="10"/>
      <c r="M236" s="11"/>
      <c r="N236" s="12"/>
      <c r="O236" s="13"/>
      <c r="P236" s="13"/>
      <c r="Q236" s="8"/>
      <c r="R236" s="9"/>
      <c r="S236" s="10"/>
      <c r="T236" s="14"/>
      <c r="U236" s="14"/>
      <c r="V236" s="9"/>
      <c r="W236" s="9"/>
      <c r="X236" s="13"/>
      <c r="Y236" s="15" t="str">
        <f aca="false">IF(OR(A236="",H236=""),"",H236-A236)</f>
        <v/>
      </c>
      <c r="Z236" s="15" t="str">
        <f aca="false">IF(OR(A236="",Q236=""),"",Q236-A236)</f>
        <v/>
      </c>
      <c r="AA236" s="16" t="str">
        <f aca="false">IF(OR(L236="",J236=""),"",L236*IF(K236="",$C$3,K236)*J236*IF(E236="Short",1,-1))</f>
        <v/>
      </c>
      <c r="AB236" s="16" t="str">
        <f aca="false">IF(OR(A236="",L236="",J236=""),"",IF(N(U236)&gt;0,U236,IF(E236="Long",L236*IF(K236="",$C$3,K236)*J236,IF(AND(N(F236)&gt;0,N(G236)&gt;0),MAX(0,ABS(F236-G236)-L236)*IF(K236="",$C$3,K236)*J236,IF(AND(D236="Put",N(F236)&gt;0),MAX(0,F236-L236)*IF(K236="",$C$3,K236)*J236,"")))))</f>
        <v/>
      </c>
      <c r="AC236" s="16" t="str">
        <f aca="false">IF(OR(A236="",L236="",J236="",R236="",R236="Open"),"",IF(E236="Short",L236-N(S236),N(S236)-L236)*IF(K236="",$C$3,K236)*J236-N(T236))</f>
        <v/>
      </c>
      <c r="AD236" s="17" t="str">
        <f aca="false">IF(OR(AC236="",AB236=""),"",IF(AB236&gt;0,AC236/AB236,""))</f>
        <v/>
      </c>
      <c r="AE236" s="18" t="str">
        <f aca="false">IF(OR(AC236="",Q236=""),"",DATE(YEAR(Q236),MONTH(Q236),1))</f>
        <v/>
      </c>
      <c r="AF236" s="15" t="str">
        <f aca="false">IF(AC236="","",1)</f>
        <v/>
      </c>
    </row>
    <row r="237" customFormat="false" ht="15" hidden="false" customHeight="false" outlineLevel="0" collapsed="false">
      <c r="A237" s="8"/>
      <c r="B237" s="9"/>
      <c r="C237" s="9"/>
      <c r="D237" s="9"/>
      <c r="E237" s="9"/>
      <c r="F237" s="10"/>
      <c r="G237" s="10"/>
      <c r="H237" s="8"/>
      <c r="I237" s="10"/>
      <c r="J237" s="9"/>
      <c r="K237" s="9"/>
      <c r="L237" s="10"/>
      <c r="M237" s="11"/>
      <c r="N237" s="12"/>
      <c r="O237" s="13"/>
      <c r="P237" s="13"/>
      <c r="Q237" s="8"/>
      <c r="R237" s="9"/>
      <c r="S237" s="10"/>
      <c r="T237" s="14"/>
      <c r="U237" s="14"/>
      <c r="V237" s="9"/>
      <c r="W237" s="9"/>
      <c r="X237" s="13"/>
      <c r="Y237" s="15" t="str">
        <f aca="false">IF(OR(A237="",H237=""),"",H237-A237)</f>
        <v/>
      </c>
      <c r="Z237" s="15" t="str">
        <f aca="false">IF(OR(A237="",Q237=""),"",Q237-A237)</f>
        <v/>
      </c>
      <c r="AA237" s="16" t="str">
        <f aca="false">IF(OR(L237="",J237=""),"",L237*IF(K237="",$C$3,K237)*J237*IF(E237="Short",1,-1))</f>
        <v/>
      </c>
      <c r="AB237" s="16" t="str">
        <f aca="false">IF(OR(A237="",L237="",J237=""),"",IF(N(U237)&gt;0,U237,IF(E237="Long",L237*IF(K237="",$C$3,K237)*J237,IF(AND(N(F237)&gt;0,N(G237)&gt;0),MAX(0,ABS(F237-G237)-L237)*IF(K237="",$C$3,K237)*J237,IF(AND(D237="Put",N(F237)&gt;0),MAX(0,F237-L237)*IF(K237="",$C$3,K237)*J237,"")))))</f>
        <v/>
      </c>
      <c r="AC237" s="16" t="str">
        <f aca="false">IF(OR(A237="",L237="",J237="",R237="",R237="Open"),"",IF(E237="Short",L237-N(S237),N(S237)-L237)*IF(K237="",$C$3,K237)*J237-N(T237))</f>
        <v/>
      </c>
      <c r="AD237" s="17" t="str">
        <f aca="false">IF(OR(AC237="",AB237=""),"",IF(AB237&gt;0,AC237/AB237,""))</f>
        <v/>
      </c>
      <c r="AE237" s="18" t="str">
        <f aca="false">IF(OR(AC237="",Q237=""),"",DATE(YEAR(Q237),MONTH(Q237),1))</f>
        <v/>
      </c>
      <c r="AF237" s="15" t="str">
        <f aca="false">IF(AC237="","",1)</f>
        <v/>
      </c>
    </row>
    <row r="238" customFormat="false" ht="15" hidden="false" customHeight="false" outlineLevel="0" collapsed="false">
      <c r="A238" s="8"/>
      <c r="B238" s="9"/>
      <c r="C238" s="9"/>
      <c r="D238" s="9"/>
      <c r="E238" s="9"/>
      <c r="F238" s="10"/>
      <c r="G238" s="10"/>
      <c r="H238" s="8"/>
      <c r="I238" s="10"/>
      <c r="J238" s="9"/>
      <c r="K238" s="9"/>
      <c r="L238" s="10"/>
      <c r="M238" s="11"/>
      <c r="N238" s="12"/>
      <c r="O238" s="13"/>
      <c r="P238" s="13"/>
      <c r="Q238" s="8"/>
      <c r="R238" s="9"/>
      <c r="S238" s="10"/>
      <c r="T238" s="14"/>
      <c r="U238" s="14"/>
      <c r="V238" s="9"/>
      <c r="W238" s="9"/>
      <c r="X238" s="13"/>
      <c r="Y238" s="15" t="str">
        <f aca="false">IF(OR(A238="",H238=""),"",H238-A238)</f>
        <v/>
      </c>
      <c r="Z238" s="15" t="str">
        <f aca="false">IF(OR(A238="",Q238=""),"",Q238-A238)</f>
        <v/>
      </c>
      <c r="AA238" s="16" t="str">
        <f aca="false">IF(OR(L238="",J238=""),"",L238*IF(K238="",$C$3,K238)*J238*IF(E238="Short",1,-1))</f>
        <v/>
      </c>
      <c r="AB238" s="16" t="str">
        <f aca="false">IF(OR(A238="",L238="",J238=""),"",IF(N(U238)&gt;0,U238,IF(E238="Long",L238*IF(K238="",$C$3,K238)*J238,IF(AND(N(F238)&gt;0,N(G238)&gt;0),MAX(0,ABS(F238-G238)-L238)*IF(K238="",$C$3,K238)*J238,IF(AND(D238="Put",N(F238)&gt;0),MAX(0,F238-L238)*IF(K238="",$C$3,K238)*J238,"")))))</f>
        <v/>
      </c>
      <c r="AC238" s="16" t="str">
        <f aca="false">IF(OR(A238="",L238="",J238="",R238="",R238="Open"),"",IF(E238="Short",L238-N(S238),N(S238)-L238)*IF(K238="",$C$3,K238)*J238-N(T238))</f>
        <v/>
      </c>
      <c r="AD238" s="17" t="str">
        <f aca="false">IF(OR(AC238="",AB238=""),"",IF(AB238&gt;0,AC238/AB238,""))</f>
        <v/>
      </c>
      <c r="AE238" s="18" t="str">
        <f aca="false">IF(OR(AC238="",Q238=""),"",DATE(YEAR(Q238),MONTH(Q238),1))</f>
        <v/>
      </c>
      <c r="AF238" s="15" t="str">
        <f aca="false">IF(AC238="","",1)</f>
        <v/>
      </c>
    </row>
    <row r="239" customFormat="false" ht="15" hidden="false" customHeight="false" outlineLevel="0" collapsed="false">
      <c r="A239" s="8"/>
      <c r="B239" s="9"/>
      <c r="C239" s="9"/>
      <c r="D239" s="9"/>
      <c r="E239" s="9"/>
      <c r="F239" s="10"/>
      <c r="G239" s="10"/>
      <c r="H239" s="8"/>
      <c r="I239" s="10"/>
      <c r="J239" s="9"/>
      <c r="K239" s="9"/>
      <c r="L239" s="10"/>
      <c r="M239" s="11"/>
      <c r="N239" s="12"/>
      <c r="O239" s="13"/>
      <c r="P239" s="13"/>
      <c r="Q239" s="8"/>
      <c r="R239" s="9"/>
      <c r="S239" s="10"/>
      <c r="T239" s="14"/>
      <c r="U239" s="14"/>
      <c r="V239" s="9"/>
      <c r="W239" s="9"/>
      <c r="X239" s="13"/>
      <c r="Y239" s="15" t="str">
        <f aca="false">IF(OR(A239="",H239=""),"",H239-A239)</f>
        <v/>
      </c>
      <c r="Z239" s="15" t="str">
        <f aca="false">IF(OR(A239="",Q239=""),"",Q239-A239)</f>
        <v/>
      </c>
      <c r="AA239" s="16" t="str">
        <f aca="false">IF(OR(L239="",J239=""),"",L239*IF(K239="",$C$3,K239)*J239*IF(E239="Short",1,-1))</f>
        <v/>
      </c>
      <c r="AB239" s="16" t="str">
        <f aca="false">IF(OR(A239="",L239="",J239=""),"",IF(N(U239)&gt;0,U239,IF(E239="Long",L239*IF(K239="",$C$3,K239)*J239,IF(AND(N(F239)&gt;0,N(G239)&gt;0),MAX(0,ABS(F239-G239)-L239)*IF(K239="",$C$3,K239)*J239,IF(AND(D239="Put",N(F239)&gt;0),MAX(0,F239-L239)*IF(K239="",$C$3,K239)*J239,"")))))</f>
        <v/>
      </c>
      <c r="AC239" s="16" t="str">
        <f aca="false">IF(OR(A239="",L239="",J239="",R239="",R239="Open"),"",IF(E239="Short",L239-N(S239),N(S239)-L239)*IF(K239="",$C$3,K239)*J239-N(T239))</f>
        <v/>
      </c>
      <c r="AD239" s="17" t="str">
        <f aca="false">IF(OR(AC239="",AB239=""),"",IF(AB239&gt;0,AC239/AB239,""))</f>
        <v/>
      </c>
      <c r="AE239" s="18" t="str">
        <f aca="false">IF(OR(AC239="",Q239=""),"",DATE(YEAR(Q239),MONTH(Q239),1))</f>
        <v/>
      </c>
      <c r="AF239" s="15" t="str">
        <f aca="false">IF(AC239="","",1)</f>
        <v/>
      </c>
    </row>
    <row r="240" customFormat="false" ht="15" hidden="false" customHeight="false" outlineLevel="0" collapsed="false">
      <c r="A240" s="8"/>
      <c r="B240" s="9"/>
      <c r="C240" s="9"/>
      <c r="D240" s="9"/>
      <c r="E240" s="9"/>
      <c r="F240" s="10"/>
      <c r="G240" s="10"/>
      <c r="H240" s="8"/>
      <c r="I240" s="10"/>
      <c r="J240" s="9"/>
      <c r="K240" s="9"/>
      <c r="L240" s="10"/>
      <c r="M240" s="11"/>
      <c r="N240" s="12"/>
      <c r="O240" s="13"/>
      <c r="P240" s="13"/>
      <c r="Q240" s="8"/>
      <c r="R240" s="9"/>
      <c r="S240" s="10"/>
      <c r="T240" s="14"/>
      <c r="U240" s="14"/>
      <c r="V240" s="9"/>
      <c r="W240" s="9"/>
      <c r="X240" s="13"/>
      <c r="Y240" s="15" t="str">
        <f aca="false">IF(OR(A240="",H240=""),"",H240-A240)</f>
        <v/>
      </c>
      <c r="Z240" s="15" t="str">
        <f aca="false">IF(OR(A240="",Q240=""),"",Q240-A240)</f>
        <v/>
      </c>
      <c r="AA240" s="16" t="str">
        <f aca="false">IF(OR(L240="",J240=""),"",L240*IF(K240="",$C$3,K240)*J240*IF(E240="Short",1,-1))</f>
        <v/>
      </c>
      <c r="AB240" s="16" t="str">
        <f aca="false">IF(OR(A240="",L240="",J240=""),"",IF(N(U240)&gt;0,U240,IF(E240="Long",L240*IF(K240="",$C$3,K240)*J240,IF(AND(N(F240)&gt;0,N(G240)&gt;0),MAX(0,ABS(F240-G240)-L240)*IF(K240="",$C$3,K240)*J240,IF(AND(D240="Put",N(F240)&gt;0),MAX(0,F240-L240)*IF(K240="",$C$3,K240)*J240,"")))))</f>
        <v/>
      </c>
      <c r="AC240" s="16" t="str">
        <f aca="false">IF(OR(A240="",L240="",J240="",R240="",R240="Open"),"",IF(E240="Short",L240-N(S240),N(S240)-L240)*IF(K240="",$C$3,K240)*J240-N(T240))</f>
        <v/>
      </c>
      <c r="AD240" s="17" t="str">
        <f aca="false">IF(OR(AC240="",AB240=""),"",IF(AB240&gt;0,AC240/AB240,""))</f>
        <v/>
      </c>
      <c r="AE240" s="18" t="str">
        <f aca="false">IF(OR(AC240="",Q240=""),"",DATE(YEAR(Q240),MONTH(Q240),1))</f>
        <v/>
      </c>
      <c r="AF240" s="15" t="str">
        <f aca="false">IF(AC240="","",1)</f>
        <v/>
      </c>
    </row>
    <row r="241" customFormat="false" ht="15" hidden="false" customHeight="false" outlineLevel="0" collapsed="false">
      <c r="A241" s="8"/>
      <c r="B241" s="9"/>
      <c r="C241" s="9"/>
      <c r="D241" s="9"/>
      <c r="E241" s="9"/>
      <c r="F241" s="10"/>
      <c r="G241" s="10"/>
      <c r="H241" s="8"/>
      <c r="I241" s="10"/>
      <c r="J241" s="9"/>
      <c r="K241" s="9"/>
      <c r="L241" s="10"/>
      <c r="M241" s="11"/>
      <c r="N241" s="12"/>
      <c r="O241" s="13"/>
      <c r="P241" s="13"/>
      <c r="Q241" s="8"/>
      <c r="R241" s="9"/>
      <c r="S241" s="10"/>
      <c r="T241" s="14"/>
      <c r="U241" s="14"/>
      <c r="V241" s="9"/>
      <c r="W241" s="9"/>
      <c r="X241" s="13"/>
      <c r="Y241" s="15" t="str">
        <f aca="false">IF(OR(A241="",H241=""),"",H241-A241)</f>
        <v/>
      </c>
      <c r="Z241" s="15" t="str">
        <f aca="false">IF(OR(A241="",Q241=""),"",Q241-A241)</f>
        <v/>
      </c>
      <c r="AA241" s="16" t="str">
        <f aca="false">IF(OR(L241="",J241=""),"",L241*IF(K241="",$C$3,K241)*J241*IF(E241="Short",1,-1))</f>
        <v/>
      </c>
      <c r="AB241" s="16" t="str">
        <f aca="false">IF(OR(A241="",L241="",J241=""),"",IF(N(U241)&gt;0,U241,IF(E241="Long",L241*IF(K241="",$C$3,K241)*J241,IF(AND(N(F241)&gt;0,N(G241)&gt;0),MAX(0,ABS(F241-G241)-L241)*IF(K241="",$C$3,K241)*J241,IF(AND(D241="Put",N(F241)&gt;0),MAX(0,F241-L241)*IF(K241="",$C$3,K241)*J241,"")))))</f>
        <v/>
      </c>
      <c r="AC241" s="16" t="str">
        <f aca="false">IF(OR(A241="",L241="",J241="",R241="",R241="Open"),"",IF(E241="Short",L241-N(S241),N(S241)-L241)*IF(K241="",$C$3,K241)*J241-N(T241))</f>
        <v/>
      </c>
      <c r="AD241" s="17" t="str">
        <f aca="false">IF(OR(AC241="",AB241=""),"",IF(AB241&gt;0,AC241/AB241,""))</f>
        <v/>
      </c>
      <c r="AE241" s="18" t="str">
        <f aca="false">IF(OR(AC241="",Q241=""),"",DATE(YEAR(Q241),MONTH(Q241),1))</f>
        <v/>
      </c>
      <c r="AF241" s="15" t="str">
        <f aca="false">IF(AC241="","",1)</f>
        <v/>
      </c>
    </row>
    <row r="242" customFormat="false" ht="15" hidden="false" customHeight="false" outlineLevel="0" collapsed="false">
      <c r="A242" s="8"/>
      <c r="B242" s="9"/>
      <c r="C242" s="9"/>
      <c r="D242" s="9"/>
      <c r="E242" s="9"/>
      <c r="F242" s="10"/>
      <c r="G242" s="10"/>
      <c r="H242" s="8"/>
      <c r="I242" s="10"/>
      <c r="J242" s="9"/>
      <c r="K242" s="9"/>
      <c r="L242" s="10"/>
      <c r="M242" s="11"/>
      <c r="N242" s="12"/>
      <c r="O242" s="13"/>
      <c r="P242" s="13"/>
      <c r="Q242" s="8"/>
      <c r="R242" s="9"/>
      <c r="S242" s="10"/>
      <c r="T242" s="14"/>
      <c r="U242" s="14"/>
      <c r="V242" s="9"/>
      <c r="W242" s="9"/>
      <c r="X242" s="13"/>
      <c r="Y242" s="15" t="str">
        <f aca="false">IF(OR(A242="",H242=""),"",H242-A242)</f>
        <v/>
      </c>
      <c r="Z242" s="15" t="str">
        <f aca="false">IF(OR(A242="",Q242=""),"",Q242-A242)</f>
        <v/>
      </c>
      <c r="AA242" s="16" t="str">
        <f aca="false">IF(OR(L242="",J242=""),"",L242*IF(K242="",$C$3,K242)*J242*IF(E242="Short",1,-1))</f>
        <v/>
      </c>
      <c r="AB242" s="16" t="str">
        <f aca="false">IF(OR(A242="",L242="",J242=""),"",IF(N(U242)&gt;0,U242,IF(E242="Long",L242*IF(K242="",$C$3,K242)*J242,IF(AND(N(F242)&gt;0,N(G242)&gt;0),MAX(0,ABS(F242-G242)-L242)*IF(K242="",$C$3,K242)*J242,IF(AND(D242="Put",N(F242)&gt;0),MAX(0,F242-L242)*IF(K242="",$C$3,K242)*J242,"")))))</f>
        <v/>
      </c>
      <c r="AC242" s="16" t="str">
        <f aca="false">IF(OR(A242="",L242="",J242="",R242="",R242="Open"),"",IF(E242="Short",L242-N(S242),N(S242)-L242)*IF(K242="",$C$3,K242)*J242-N(T242))</f>
        <v/>
      </c>
      <c r="AD242" s="17" t="str">
        <f aca="false">IF(OR(AC242="",AB242=""),"",IF(AB242&gt;0,AC242/AB242,""))</f>
        <v/>
      </c>
      <c r="AE242" s="18" t="str">
        <f aca="false">IF(OR(AC242="",Q242=""),"",DATE(YEAR(Q242),MONTH(Q242),1))</f>
        <v/>
      </c>
      <c r="AF242" s="15" t="str">
        <f aca="false">IF(AC242="","",1)</f>
        <v/>
      </c>
    </row>
    <row r="243" customFormat="false" ht="15" hidden="false" customHeight="false" outlineLevel="0" collapsed="false">
      <c r="A243" s="8"/>
      <c r="B243" s="9"/>
      <c r="C243" s="9"/>
      <c r="D243" s="9"/>
      <c r="E243" s="9"/>
      <c r="F243" s="10"/>
      <c r="G243" s="10"/>
      <c r="H243" s="8"/>
      <c r="I243" s="10"/>
      <c r="J243" s="9"/>
      <c r="K243" s="9"/>
      <c r="L243" s="10"/>
      <c r="M243" s="11"/>
      <c r="N243" s="12"/>
      <c r="O243" s="13"/>
      <c r="P243" s="13"/>
      <c r="Q243" s="8"/>
      <c r="R243" s="9"/>
      <c r="S243" s="10"/>
      <c r="T243" s="14"/>
      <c r="U243" s="14"/>
      <c r="V243" s="9"/>
      <c r="W243" s="9"/>
      <c r="X243" s="13"/>
      <c r="Y243" s="15" t="str">
        <f aca="false">IF(OR(A243="",H243=""),"",H243-A243)</f>
        <v/>
      </c>
      <c r="Z243" s="15" t="str">
        <f aca="false">IF(OR(A243="",Q243=""),"",Q243-A243)</f>
        <v/>
      </c>
      <c r="AA243" s="16" t="str">
        <f aca="false">IF(OR(L243="",J243=""),"",L243*IF(K243="",$C$3,K243)*J243*IF(E243="Short",1,-1))</f>
        <v/>
      </c>
      <c r="AB243" s="16" t="str">
        <f aca="false">IF(OR(A243="",L243="",J243=""),"",IF(N(U243)&gt;0,U243,IF(E243="Long",L243*IF(K243="",$C$3,K243)*J243,IF(AND(N(F243)&gt;0,N(G243)&gt;0),MAX(0,ABS(F243-G243)-L243)*IF(K243="",$C$3,K243)*J243,IF(AND(D243="Put",N(F243)&gt;0),MAX(0,F243-L243)*IF(K243="",$C$3,K243)*J243,"")))))</f>
        <v/>
      </c>
      <c r="AC243" s="16" t="str">
        <f aca="false">IF(OR(A243="",L243="",J243="",R243="",R243="Open"),"",IF(E243="Short",L243-N(S243),N(S243)-L243)*IF(K243="",$C$3,K243)*J243-N(T243))</f>
        <v/>
      </c>
      <c r="AD243" s="17" t="str">
        <f aca="false">IF(OR(AC243="",AB243=""),"",IF(AB243&gt;0,AC243/AB243,""))</f>
        <v/>
      </c>
      <c r="AE243" s="18" t="str">
        <f aca="false">IF(OR(AC243="",Q243=""),"",DATE(YEAR(Q243),MONTH(Q243),1))</f>
        <v/>
      </c>
      <c r="AF243" s="15" t="str">
        <f aca="false">IF(AC243="","",1)</f>
        <v/>
      </c>
    </row>
    <row r="244" customFormat="false" ht="15" hidden="false" customHeight="false" outlineLevel="0" collapsed="false">
      <c r="A244" s="8"/>
      <c r="B244" s="9"/>
      <c r="C244" s="9"/>
      <c r="D244" s="9"/>
      <c r="E244" s="9"/>
      <c r="F244" s="10"/>
      <c r="G244" s="10"/>
      <c r="H244" s="8"/>
      <c r="I244" s="10"/>
      <c r="J244" s="9"/>
      <c r="K244" s="9"/>
      <c r="L244" s="10"/>
      <c r="M244" s="11"/>
      <c r="N244" s="12"/>
      <c r="O244" s="13"/>
      <c r="P244" s="13"/>
      <c r="Q244" s="8"/>
      <c r="R244" s="9"/>
      <c r="S244" s="10"/>
      <c r="T244" s="14"/>
      <c r="U244" s="14"/>
      <c r="V244" s="9"/>
      <c r="W244" s="9"/>
      <c r="X244" s="13"/>
      <c r="Y244" s="15" t="str">
        <f aca="false">IF(OR(A244="",H244=""),"",H244-A244)</f>
        <v/>
      </c>
      <c r="Z244" s="15" t="str">
        <f aca="false">IF(OR(A244="",Q244=""),"",Q244-A244)</f>
        <v/>
      </c>
      <c r="AA244" s="16" t="str">
        <f aca="false">IF(OR(L244="",J244=""),"",L244*IF(K244="",$C$3,K244)*J244*IF(E244="Short",1,-1))</f>
        <v/>
      </c>
      <c r="AB244" s="16" t="str">
        <f aca="false">IF(OR(A244="",L244="",J244=""),"",IF(N(U244)&gt;0,U244,IF(E244="Long",L244*IF(K244="",$C$3,K244)*J244,IF(AND(N(F244)&gt;0,N(G244)&gt;0),MAX(0,ABS(F244-G244)-L244)*IF(K244="",$C$3,K244)*J244,IF(AND(D244="Put",N(F244)&gt;0),MAX(0,F244-L244)*IF(K244="",$C$3,K244)*J244,"")))))</f>
        <v/>
      </c>
      <c r="AC244" s="16" t="str">
        <f aca="false">IF(OR(A244="",L244="",J244="",R244="",R244="Open"),"",IF(E244="Short",L244-N(S244),N(S244)-L244)*IF(K244="",$C$3,K244)*J244-N(T244))</f>
        <v/>
      </c>
      <c r="AD244" s="17" t="str">
        <f aca="false">IF(OR(AC244="",AB244=""),"",IF(AB244&gt;0,AC244/AB244,""))</f>
        <v/>
      </c>
      <c r="AE244" s="18" t="str">
        <f aca="false">IF(OR(AC244="",Q244=""),"",DATE(YEAR(Q244),MONTH(Q244),1))</f>
        <v/>
      </c>
      <c r="AF244" s="15" t="str">
        <f aca="false">IF(AC244="","",1)</f>
        <v/>
      </c>
    </row>
    <row r="245" customFormat="false" ht="15" hidden="false" customHeight="false" outlineLevel="0" collapsed="false">
      <c r="A245" s="8"/>
      <c r="B245" s="9"/>
      <c r="C245" s="9"/>
      <c r="D245" s="9"/>
      <c r="E245" s="9"/>
      <c r="F245" s="10"/>
      <c r="G245" s="10"/>
      <c r="H245" s="8"/>
      <c r="I245" s="10"/>
      <c r="J245" s="9"/>
      <c r="K245" s="9"/>
      <c r="L245" s="10"/>
      <c r="M245" s="11"/>
      <c r="N245" s="12"/>
      <c r="O245" s="13"/>
      <c r="P245" s="13"/>
      <c r="Q245" s="8"/>
      <c r="R245" s="9"/>
      <c r="S245" s="10"/>
      <c r="T245" s="14"/>
      <c r="U245" s="14"/>
      <c r="V245" s="9"/>
      <c r="W245" s="9"/>
      <c r="X245" s="13"/>
      <c r="Y245" s="15" t="str">
        <f aca="false">IF(OR(A245="",H245=""),"",H245-A245)</f>
        <v/>
      </c>
      <c r="Z245" s="15" t="str">
        <f aca="false">IF(OR(A245="",Q245=""),"",Q245-A245)</f>
        <v/>
      </c>
      <c r="AA245" s="16" t="str">
        <f aca="false">IF(OR(L245="",J245=""),"",L245*IF(K245="",$C$3,K245)*J245*IF(E245="Short",1,-1))</f>
        <v/>
      </c>
      <c r="AB245" s="16" t="str">
        <f aca="false">IF(OR(A245="",L245="",J245=""),"",IF(N(U245)&gt;0,U245,IF(E245="Long",L245*IF(K245="",$C$3,K245)*J245,IF(AND(N(F245)&gt;0,N(G245)&gt;0),MAX(0,ABS(F245-G245)-L245)*IF(K245="",$C$3,K245)*J245,IF(AND(D245="Put",N(F245)&gt;0),MAX(0,F245-L245)*IF(K245="",$C$3,K245)*J245,"")))))</f>
        <v/>
      </c>
      <c r="AC245" s="16" t="str">
        <f aca="false">IF(OR(A245="",L245="",J245="",R245="",R245="Open"),"",IF(E245="Short",L245-N(S245),N(S245)-L245)*IF(K245="",$C$3,K245)*J245-N(T245))</f>
        <v/>
      </c>
      <c r="AD245" s="17" t="str">
        <f aca="false">IF(OR(AC245="",AB245=""),"",IF(AB245&gt;0,AC245/AB245,""))</f>
        <v/>
      </c>
      <c r="AE245" s="18" t="str">
        <f aca="false">IF(OR(AC245="",Q245=""),"",DATE(YEAR(Q245),MONTH(Q245),1))</f>
        <v/>
      </c>
      <c r="AF245" s="15" t="str">
        <f aca="false">IF(AC245="","",1)</f>
        <v/>
      </c>
    </row>
    <row r="246" customFormat="false" ht="15" hidden="false" customHeight="false" outlineLevel="0" collapsed="false">
      <c r="A246" s="8"/>
      <c r="B246" s="9"/>
      <c r="C246" s="9"/>
      <c r="D246" s="9"/>
      <c r="E246" s="9"/>
      <c r="F246" s="10"/>
      <c r="G246" s="10"/>
      <c r="H246" s="8"/>
      <c r="I246" s="10"/>
      <c r="J246" s="9"/>
      <c r="K246" s="9"/>
      <c r="L246" s="10"/>
      <c r="M246" s="11"/>
      <c r="N246" s="12"/>
      <c r="O246" s="13"/>
      <c r="P246" s="13"/>
      <c r="Q246" s="8"/>
      <c r="R246" s="9"/>
      <c r="S246" s="10"/>
      <c r="T246" s="14"/>
      <c r="U246" s="14"/>
      <c r="V246" s="9"/>
      <c r="W246" s="9"/>
      <c r="X246" s="13"/>
      <c r="Y246" s="15" t="str">
        <f aca="false">IF(OR(A246="",H246=""),"",H246-A246)</f>
        <v/>
      </c>
      <c r="Z246" s="15" t="str">
        <f aca="false">IF(OR(A246="",Q246=""),"",Q246-A246)</f>
        <v/>
      </c>
      <c r="AA246" s="16" t="str">
        <f aca="false">IF(OR(L246="",J246=""),"",L246*IF(K246="",$C$3,K246)*J246*IF(E246="Short",1,-1))</f>
        <v/>
      </c>
      <c r="AB246" s="16" t="str">
        <f aca="false">IF(OR(A246="",L246="",J246=""),"",IF(N(U246)&gt;0,U246,IF(E246="Long",L246*IF(K246="",$C$3,K246)*J246,IF(AND(N(F246)&gt;0,N(G246)&gt;0),MAX(0,ABS(F246-G246)-L246)*IF(K246="",$C$3,K246)*J246,IF(AND(D246="Put",N(F246)&gt;0),MAX(0,F246-L246)*IF(K246="",$C$3,K246)*J246,"")))))</f>
        <v/>
      </c>
      <c r="AC246" s="16" t="str">
        <f aca="false">IF(OR(A246="",L246="",J246="",R246="",R246="Open"),"",IF(E246="Short",L246-N(S246),N(S246)-L246)*IF(K246="",$C$3,K246)*J246-N(T246))</f>
        <v/>
      </c>
      <c r="AD246" s="17" t="str">
        <f aca="false">IF(OR(AC246="",AB246=""),"",IF(AB246&gt;0,AC246/AB246,""))</f>
        <v/>
      </c>
      <c r="AE246" s="18" t="str">
        <f aca="false">IF(OR(AC246="",Q246=""),"",DATE(YEAR(Q246),MONTH(Q246),1))</f>
        <v/>
      </c>
      <c r="AF246" s="15" t="str">
        <f aca="false">IF(AC246="","",1)</f>
        <v/>
      </c>
    </row>
    <row r="247" customFormat="false" ht="15" hidden="false" customHeight="false" outlineLevel="0" collapsed="false">
      <c r="A247" s="8"/>
      <c r="B247" s="9"/>
      <c r="C247" s="9"/>
      <c r="D247" s="9"/>
      <c r="E247" s="9"/>
      <c r="F247" s="10"/>
      <c r="G247" s="10"/>
      <c r="H247" s="8"/>
      <c r="I247" s="10"/>
      <c r="J247" s="9"/>
      <c r="K247" s="9"/>
      <c r="L247" s="10"/>
      <c r="M247" s="11"/>
      <c r="N247" s="12"/>
      <c r="O247" s="13"/>
      <c r="P247" s="13"/>
      <c r="Q247" s="8"/>
      <c r="R247" s="9"/>
      <c r="S247" s="10"/>
      <c r="T247" s="14"/>
      <c r="U247" s="14"/>
      <c r="V247" s="9"/>
      <c r="W247" s="9"/>
      <c r="X247" s="13"/>
      <c r="Y247" s="15" t="str">
        <f aca="false">IF(OR(A247="",H247=""),"",H247-A247)</f>
        <v/>
      </c>
      <c r="Z247" s="15" t="str">
        <f aca="false">IF(OR(A247="",Q247=""),"",Q247-A247)</f>
        <v/>
      </c>
      <c r="AA247" s="16" t="str">
        <f aca="false">IF(OR(L247="",J247=""),"",L247*IF(K247="",$C$3,K247)*J247*IF(E247="Short",1,-1))</f>
        <v/>
      </c>
      <c r="AB247" s="16" t="str">
        <f aca="false">IF(OR(A247="",L247="",J247=""),"",IF(N(U247)&gt;0,U247,IF(E247="Long",L247*IF(K247="",$C$3,K247)*J247,IF(AND(N(F247)&gt;0,N(G247)&gt;0),MAX(0,ABS(F247-G247)-L247)*IF(K247="",$C$3,K247)*J247,IF(AND(D247="Put",N(F247)&gt;0),MAX(0,F247-L247)*IF(K247="",$C$3,K247)*J247,"")))))</f>
        <v/>
      </c>
      <c r="AC247" s="16" t="str">
        <f aca="false">IF(OR(A247="",L247="",J247="",R247="",R247="Open"),"",IF(E247="Short",L247-N(S247),N(S247)-L247)*IF(K247="",$C$3,K247)*J247-N(T247))</f>
        <v/>
      </c>
      <c r="AD247" s="17" t="str">
        <f aca="false">IF(OR(AC247="",AB247=""),"",IF(AB247&gt;0,AC247/AB247,""))</f>
        <v/>
      </c>
      <c r="AE247" s="18" t="str">
        <f aca="false">IF(OR(AC247="",Q247=""),"",DATE(YEAR(Q247),MONTH(Q247),1))</f>
        <v/>
      </c>
      <c r="AF247" s="15" t="str">
        <f aca="false">IF(AC247="","",1)</f>
        <v/>
      </c>
    </row>
    <row r="248" customFormat="false" ht="15" hidden="false" customHeight="false" outlineLevel="0" collapsed="false">
      <c r="A248" s="8"/>
      <c r="B248" s="9"/>
      <c r="C248" s="9"/>
      <c r="D248" s="9"/>
      <c r="E248" s="9"/>
      <c r="F248" s="10"/>
      <c r="G248" s="10"/>
      <c r="H248" s="8"/>
      <c r="I248" s="10"/>
      <c r="J248" s="9"/>
      <c r="K248" s="9"/>
      <c r="L248" s="10"/>
      <c r="M248" s="11"/>
      <c r="N248" s="12"/>
      <c r="O248" s="13"/>
      <c r="P248" s="13"/>
      <c r="Q248" s="8"/>
      <c r="R248" s="9"/>
      <c r="S248" s="10"/>
      <c r="T248" s="14"/>
      <c r="U248" s="14"/>
      <c r="V248" s="9"/>
      <c r="W248" s="9"/>
      <c r="X248" s="13"/>
      <c r="Y248" s="15" t="str">
        <f aca="false">IF(OR(A248="",H248=""),"",H248-A248)</f>
        <v/>
      </c>
      <c r="Z248" s="15" t="str">
        <f aca="false">IF(OR(A248="",Q248=""),"",Q248-A248)</f>
        <v/>
      </c>
      <c r="AA248" s="16" t="str">
        <f aca="false">IF(OR(L248="",J248=""),"",L248*IF(K248="",$C$3,K248)*J248*IF(E248="Short",1,-1))</f>
        <v/>
      </c>
      <c r="AB248" s="16" t="str">
        <f aca="false">IF(OR(A248="",L248="",J248=""),"",IF(N(U248)&gt;0,U248,IF(E248="Long",L248*IF(K248="",$C$3,K248)*J248,IF(AND(N(F248)&gt;0,N(G248)&gt;0),MAX(0,ABS(F248-G248)-L248)*IF(K248="",$C$3,K248)*J248,IF(AND(D248="Put",N(F248)&gt;0),MAX(0,F248-L248)*IF(K248="",$C$3,K248)*J248,"")))))</f>
        <v/>
      </c>
      <c r="AC248" s="16" t="str">
        <f aca="false">IF(OR(A248="",L248="",J248="",R248="",R248="Open"),"",IF(E248="Short",L248-N(S248),N(S248)-L248)*IF(K248="",$C$3,K248)*J248-N(T248))</f>
        <v/>
      </c>
      <c r="AD248" s="17" t="str">
        <f aca="false">IF(OR(AC248="",AB248=""),"",IF(AB248&gt;0,AC248/AB248,""))</f>
        <v/>
      </c>
      <c r="AE248" s="18" t="str">
        <f aca="false">IF(OR(AC248="",Q248=""),"",DATE(YEAR(Q248),MONTH(Q248),1))</f>
        <v/>
      </c>
      <c r="AF248" s="15" t="str">
        <f aca="false">IF(AC248="","",1)</f>
        <v/>
      </c>
    </row>
    <row r="249" customFormat="false" ht="15" hidden="false" customHeight="false" outlineLevel="0" collapsed="false">
      <c r="A249" s="8"/>
      <c r="B249" s="9"/>
      <c r="C249" s="9"/>
      <c r="D249" s="9"/>
      <c r="E249" s="9"/>
      <c r="F249" s="10"/>
      <c r="G249" s="10"/>
      <c r="H249" s="8"/>
      <c r="I249" s="10"/>
      <c r="J249" s="9"/>
      <c r="K249" s="9"/>
      <c r="L249" s="10"/>
      <c r="M249" s="11"/>
      <c r="N249" s="12"/>
      <c r="O249" s="13"/>
      <c r="P249" s="13"/>
      <c r="Q249" s="8"/>
      <c r="R249" s="9"/>
      <c r="S249" s="10"/>
      <c r="T249" s="14"/>
      <c r="U249" s="14"/>
      <c r="V249" s="9"/>
      <c r="W249" s="9"/>
      <c r="X249" s="13"/>
      <c r="Y249" s="15" t="str">
        <f aca="false">IF(OR(A249="",H249=""),"",H249-A249)</f>
        <v/>
      </c>
      <c r="Z249" s="15" t="str">
        <f aca="false">IF(OR(A249="",Q249=""),"",Q249-A249)</f>
        <v/>
      </c>
      <c r="AA249" s="16" t="str">
        <f aca="false">IF(OR(L249="",J249=""),"",L249*IF(K249="",$C$3,K249)*J249*IF(E249="Short",1,-1))</f>
        <v/>
      </c>
      <c r="AB249" s="16" t="str">
        <f aca="false">IF(OR(A249="",L249="",J249=""),"",IF(N(U249)&gt;0,U249,IF(E249="Long",L249*IF(K249="",$C$3,K249)*J249,IF(AND(N(F249)&gt;0,N(G249)&gt;0),MAX(0,ABS(F249-G249)-L249)*IF(K249="",$C$3,K249)*J249,IF(AND(D249="Put",N(F249)&gt;0),MAX(0,F249-L249)*IF(K249="",$C$3,K249)*J249,"")))))</f>
        <v/>
      </c>
      <c r="AC249" s="16" t="str">
        <f aca="false">IF(OR(A249="",L249="",J249="",R249="",R249="Open"),"",IF(E249="Short",L249-N(S249),N(S249)-L249)*IF(K249="",$C$3,K249)*J249-N(T249))</f>
        <v/>
      </c>
      <c r="AD249" s="17" t="str">
        <f aca="false">IF(OR(AC249="",AB249=""),"",IF(AB249&gt;0,AC249/AB249,""))</f>
        <v/>
      </c>
      <c r="AE249" s="18" t="str">
        <f aca="false">IF(OR(AC249="",Q249=""),"",DATE(YEAR(Q249),MONTH(Q249),1))</f>
        <v/>
      </c>
      <c r="AF249" s="15" t="str">
        <f aca="false">IF(AC249="","",1)</f>
        <v/>
      </c>
    </row>
    <row r="250" customFormat="false" ht="15" hidden="false" customHeight="false" outlineLevel="0" collapsed="false">
      <c r="A250" s="8"/>
      <c r="B250" s="9"/>
      <c r="C250" s="9"/>
      <c r="D250" s="9"/>
      <c r="E250" s="9"/>
      <c r="F250" s="10"/>
      <c r="G250" s="10"/>
      <c r="H250" s="8"/>
      <c r="I250" s="10"/>
      <c r="J250" s="9"/>
      <c r="K250" s="9"/>
      <c r="L250" s="10"/>
      <c r="M250" s="11"/>
      <c r="N250" s="12"/>
      <c r="O250" s="13"/>
      <c r="P250" s="13"/>
      <c r="Q250" s="8"/>
      <c r="R250" s="9"/>
      <c r="S250" s="10"/>
      <c r="T250" s="14"/>
      <c r="U250" s="14"/>
      <c r="V250" s="9"/>
      <c r="W250" s="9"/>
      <c r="X250" s="13"/>
      <c r="Y250" s="15" t="str">
        <f aca="false">IF(OR(A250="",H250=""),"",H250-A250)</f>
        <v/>
      </c>
      <c r="Z250" s="15" t="str">
        <f aca="false">IF(OR(A250="",Q250=""),"",Q250-A250)</f>
        <v/>
      </c>
      <c r="AA250" s="16" t="str">
        <f aca="false">IF(OR(L250="",J250=""),"",L250*IF(K250="",$C$3,K250)*J250*IF(E250="Short",1,-1))</f>
        <v/>
      </c>
      <c r="AB250" s="16" t="str">
        <f aca="false">IF(OR(A250="",L250="",J250=""),"",IF(N(U250)&gt;0,U250,IF(E250="Long",L250*IF(K250="",$C$3,K250)*J250,IF(AND(N(F250)&gt;0,N(G250)&gt;0),MAX(0,ABS(F250-G250)-L250)*IF(K250="",$C$3,K250)*J250,IF(AND(D250="Put",N(F250)&gt;0),MAX(0,F250-L250)*IF(K250="",$C$3,K250)*J250,"")))))</f>
        <v/>
      </c>
      <c r="AC250" s="16" t="str">
        <f aca="false">IF(OR(A250="",L250="",J250="",R250="",R250="Open"),"",IF(E250="Short",L250-N(S250),N(S250)-L250)*IF(K250="",$C$3,K250)*J250-N(T250))</f>
        <v/>
      </c>
      <c r="AD250" s="17" t="str">
        <f aca="false">IF(OR(AC250="",AB250=""),"",IF(AB250&gt;0,AC250/AB250,""))</f>
        <v/>
      </c>
      <c r="AE250" s="18" t="str">
        <f aca="false">IF(OR(AC250="",Q250=""),"",DATE(YEAR(Q250),MONTH(Q250),1))</f>
        <v/>
      </c>
      <c r="AF250" s="15" t="str">
        <f aca="false">IF(AC250="","",1)</f>
        <v/>
      </c>
    </row>
    <row r="251" customFormat="false" ht="15" hidden="false" customHeight="false" outlineLevel="0" collapsed="false">
      <c r="A251" s="8"/>
      <c r="B251" s="9"/>
      <c r="C251" s="9"/>
      <c r="D251" s="9"/>
      <c r="E251" s="9"/>
      <c r="F251" s="10"/>
      <c r="G251" s="10"/>
      <c r="H251" s="8"/>
      <c r="I251" s="10"/>
      <c r="J251" s="9"/>
      <c r="K251" s="9"/>
      <c r="L251" s="10"/>
      <c r="M251" s="11"/>
      <c r="N251" s="12"/>
      <c r="O251" s="13"/>
      <c r="P251" s="13"/>
      <c r="Q251" s="8"/>
      <c r="R251" s="9"/>
      <c r="S251" s="10"/>
      <c r="T251" s="14"/>
      <c r="U251" s="14"/>
      <c r="V251" s="9"/>
      <c r="W251" s="9"/>
      <c r="X251" s="13"/>
      <c r="Y251" s="15" t="str">
        <f aca="false">IF(OR(A251="",H251=""),"",H251-A251)</f>
        <v/>
      </c>
      <c r="Z251" s="15" t="str">
        <f aca="false">IF(OR(A251="",Q251=""),"",Q251-A251)</f>
        <v/>
      </c>
      <c r="AA251" s="16" t="str">
        <f aca="false">IF(OR(L251="",J251=""),"",L251*IF(K251="",$C$3,K251)*J251*IF(E251="Short",1,-1))</f>
        <v/>
      </c>
      <c r="AB251" s="16" t="str">
        <f aca="false">IF(OR(A251="",L251="",J251=""),"",IF(N(U251)&gt;0,U251,IF(E251="Long",L251*IF(K251="",$C$3,K251)*J251,IF(AND(N(F251)&gt;0,N(G251)&gt;0),MAX(0,ABS(F251-G251)-L251)*IF(K251="",$C$3,K251)*J251,IF(AND(D251="Put",N(F251)&gt;0),MAX(0,F251-L251)*IF(K251="",$C$3,K251)*J251,"")))))</f>
        <v/>
      </c>
      <c r="AC251" s="16" t="str">
        <f aca="false">IF(OR(A251="",L251="",J251="",R251="",R251="Open"),"",IF(E251="Short",L251-N(S251),N(S251)-L251)*IF(K251="",$C$3,K251)*J251-N(T251))</f>
        <v/>
      </c>
      <c r="AD251" s="17" t="str">
        <f aca="false">IF(OR(AC251="",AB251=""),"",IF(AB251&gt;0,AC251/AB251,""))</f>
        <v/>
      </c>
      <c r="AE251" s="18" t="str">
        <f aca="false">IF(OR(AC251="",Q251=""),"",DATE(YEAR(Q251),MONTH(Q251),1))</f>
        <v/>
      </c>
      <c r="AF251" s="15" t="str">
        <f aca="false">IF(AC251="","",1)</f>
        <v/>
      </c>
    </row>
    <row r="252" customFormat="false" ht="15" hidden="false" customHeight="false" outlineLevel="0" collapsed="false">
      <c r="A252" s="8"/>
      <c r="B252" s="9"/>
      <c r="C252" s="9"/>
      <c r="D252" s="9"/>
      <c r="E252" s="9"/>
      <c r="F252" s="10"/>
      <c r="G252" s="10"/>
      <c r="H252" s="8"/>
      <c r="I252" s="10"/>
      <c r="J252" s="9"/>
      <c r="K252" s="9"/>
      <c r="L252" s="10"/>
      <c r="M252" s="11"/>
      <c r="N252" s="12"/>
      <c r="O252" s="13"/>
      <c r="P252" s="13"/>
      <c r="Q252" s="8"/>
      <c r="R252" s="9"/>
      <c r="S252" s="10"/>
      <c r="T252" s="14"/>
      <c r="U252" s="14"/>
      <c r="V252" s="9"/>
      <c r="W252" s="9"/>
      <c r="X252" s="13"/>
      <c r="Y252" s="15" t="str">
        <f aca="false">IF(OR(A252="",H252=""),"",H252-A252)</f>
        <v/>
      </c>
      <c r="Z252" s="15" t="str">
        <f aca="false">IF(OR(A252="",Q252=""),"",Q252-A252)</f>
        <v/>
      </c>
      <c r="AA252" s="16" t="str">
        <f aca="false">IF(OR(L252="",J252=""),"",L252*IF(K252="",$C$3,K252)*J252*IF(E252="Short",1,-1))</f>
        <v/>
      </c>
      <c r="AB252" s="16" t="str">
        <f aca="false">IF(OR(A252="",L252="",J252=""),"",IF(N(U252)&gt;0,U252,IF(E252="Long",L252*IF(K252="",$C$3,K252)*J252,IF(AND(N(F252)&gt;0,N(G252)&gt;0),MAX(0,ABS(F252-G252)-L252)*IF(K252="",$C$3,K252)*J252,IF(AND(D252="Put",N(F252)&gt;0),MAX(0,F252-L252)*IF(K252="",$C$3,K252)*J252,"")))))</f>
        <v/>
      </c>
      <c r="AC252" s="16" t="str">
        <f aca="false">IF(OR(A252="",L252="",J252="",R252="",R252="Open"),"",IF(E252="Short",L252-N(S252),N(S252)-L252)*IF(K252="",$C$3,K252)*J252-N(T252))</f>
        <v/>
      </c>
      <c r="AD252" s="17" t="str">
        <f aca="false">IF(OR(AC252="",AB252=""),"",IF(AB252&gt;0,AC252/AB252,""))</f>
        <v/>
      </c>
      <c r="AE252" s="18" t="str">
        <f aca="false">IF(OR(AC252="",Q252=""),"",DATE(YEAR(Q252),MONTH(Q252),1))</f>
        <v/>
      </c>
      <c r="AF252" s="15" t="str">
        <f aca="false">IF(AC252="","",1)</f>
        <v/>
      </c>
    </row>
    <row r="253" customFormat="false" ht="15" hidden="false" customHeight="false" outlineLevel="0" collapsed="false">
      <c r="A253" s="8"/>
      <c r="B253" s="9"/>
      <c r="C253" s="9"/>
      <c r="D253" s="9"/>
      <c r="E253" s="9"/>
      <c r="F253" s="10"/>
      <c r="G253" s="10"/>
      <c r="H253" s="8"/>
      <c r="I253" s="10"/>
      <c r="J253" s="9"/>
      <c r="K253" s="9"/>
      <c r="L253" s="10"/>
      <c r="M253" s="11"/>
      <c r="N253" s="12"/>
      <c r="O253" s="13"/>
      <c r="P253" s="13"/>
      <c r="Q253" s="8"/>
      <c r="R253" s="9"/>
      <c r="S253" s="10"/>
      <c r="T253" s="14"/>
      <c r="U253" s="14"/>
      <c r="V253" s="9"/>
      <c r="W253" s="9"/>
      <c r="X253" s="13"/>
      <c r="Y253" s="15" t="str">
        <f aca="false">IF(OR(A253="",H253=""),"",H253-A253)</f>
        <v/>
      </c>
      <c r="Z253" s="15" t="str">
        <f aca="false">IF(OR(A253="",Q253=""),"",Q253-A253)</f>
        <v/>
      </c>
      <c r="AA253" s="16" t="str">
        <f aca="false">IF(OR(L253="",J253=""),"",L253*IF(K253="",$C$3,K253)*J253*IF(E253="Short",1,-1))</f>
        <v/>
      </c>
      <c r="AB253" s="16" t="str">
        <f aca="false">IF(OR(A253="",L253="",J253=""),"",IF(N(U253)&gt;0,U253,IF(E253="Long",L253*IF(K253="",$C$3,K253)*J253,IF(AND(N(F253)&gt;0,N(G253)&gt;0),MAX(0,ABS(F253-G253)-L253)*IF(K253="",$C$3,K253)*J253,IF(AND(D253="Put",N(F253)&gt;0),MAX(0,F253-L253)*IF(K253="",$C$3,K253)*J253,"")))))</f>
        <v/>
      </c>
      <c r="AC253" s="16" t="str">
        <f aca="false">IF(OR(A253="",L253="",J253="",R253="",R253="Open"),"",IF(E253="Short",L253-N(S253),N(S253)-L253)*IF(K253="",$C$3,K253)*J253-N(T253))</f>
        <v/>
      </c>
      <c r="AD253" s="17" t="str">
        <f aca="false">IF(OR(AC253="",AB253=""),"",IF(AB253&gt;0,AC253/AB253,""))</f>
        <v/>
      </c>
      <c r="AE253" s="18" t="str">
        <f aca="false">IF(OR(AC253="",Q253=""),"",DATE(YEAR(Q253),MONTH(Q253),1))</f>
        <v/>
      </c>
      <c r="AF253" s="15" t="str">
        <f aca="false">IF(AC253="","",1)</f>
        <v/>
      </c>
    </row>
    <row r="254" customFormat="false" ht="15" hidden="false" customHeight="false" outlineLevel="0" collapsed="false">
      <c r="A254" s="8"/>
      <c r="B254" s="9"/>
      <c r="C254" s="9"/>
      <c r="D254" s="9"/>
      <c r="E254" s="9"/>
      <c r="F254" s="10"/>
      <c r="G254" s="10"/>
      <c r="H254" s="8"/>
      <c r="I254" s="10"/>
      <c r="J254" s="9"/>
      <c r="K254" s="9"/>
      <c r="L254" s="10"/>
      <c r="M254" s="11"/>
      <c r="N254" s="12"/>
      <c r="O254" s="13"/>
      <c r="P254" s="13"/>
      <c r="Q254" s="8"/>
      <c r="R254" s="9"/>
      <c r="S254" s="10"/>
      <c r="T254" s="14"/>
      <c r="U254" s="14"/>
      <c r="V254" s="9"/>
      <c r="W254" s="9"/>
      <c r="X254" s="13"/>
      <c r="Y254" s="15" t="str">
        <f aca="false">IF(OR(A254="",H254=""),"",H254-A254)</f>
        <v/>
      </c>
      <c r="Z254" s="15" t="str">
        <f aca="false">IF(OR(A254="",Q254=""),"",Q254-A254)</f>
        <v/>
      </c>
      <c r="AA254" s="16" t="str">
        <f aca="false">IF(OR(L254="",J254=""),"",L254*IF(K254="",$C$3,K254)*J254*IF(E254="Short",1,-1))</f>
        <v/>
      </c>
      <c r="AB254" s="16" t="str">
        <f aca="false">IF(OR(A254="",L254="",J254=""),"",IF(N(U254)&gt;0,U254,IF(E254="Long",L254*IF(K254="",$C$3,K254)*J254,IF(AND(N(F254)&gt;0,N(G254)&gt;0),MAX(0,ABS(F254-G254)-L254)*IF(K254="",$C$3,K254)*J254,IF(AND(D254="Put",N(F254)&gt;0),MAX(0,F254-L254)*IF(K254="",$C$3,K254)*J254,"")))))</f>
        <v/>
      </c>
      <c r="AC254" s="16" t="str">
        <f aca="false">IF(OR(A254="",L254="",J254="",R254="",R254="Open"),"",IF(E254="Short",L254-N(S254),N(S254)-L254)*IF(K254="",$C$3,K254)*J254-N(T254))</f>
        <v/>
      </c>
      <c r="AD254" s="17" t="str">
        <f aca="false">IF(OR(AC254="",AB254=""),"",IF(AB254&gt;0,AC254/AB254,""))</f>
        <v/>
      </c>
      <c r="AE254" s="18" t="str">
        <f aca="false">IF(OR(AC254="",Q254=""),"",DATE(YEAR(Q254),MONTH(Q254),1))</f>
        <v/>
      </c>
      <c r="AF254" s="15" t="str">
        <f aca="false">IF(AC254="","",1)</f>
        <v/>
      </c>
    </row>
    <row r="255" customFormat="false" ht="15" hidden="false" customHeight="false" outlineLevel="0" collapsed="false">
      <c r="A255" s="8"/>
      <c r="B255" s="9"/>
      <c r="C255" s="9"/>
      <c r="D255" s="9"/>
      <c r="E255" s="9"/>
      <c r="F255" s="10"/>
      <c r="G255" s="10"/>
      <c r="H255" s="8"/>
      <c r="I255" s="10"/>
      <c r="J255" s="9"/>
      <c r="K255" s="9"/>
      <c r="L255" s="10"/>
      <c r="M255" s="11"/>
      <c r="N255" s="12"/>
      <c r="O255" s="13"/>
      <c r="P255" s="13"/>
      <c r="Q255" s="8"/>
      <c r="R255" s="9"/>
      <c r="S255" s="10"/>
      <c r="T255" s="14"/>
      <c r="U255" s="14"/>
      <c r="V255" s="9"/>
      <c r="W255" s="9"/>
      <c r="X255" s="13"/>
      <c r="Y255" s="15" t="str">
        <f aca="false">IF(OR(A255="",H255=""),"",H255-A255)</f>
        <v/>
      </c>
      <c r="Z255" s="15" t="str">
        <f aca="false">IF(OR(A255="",Q255=""),"",Q255-A255)</f>
        <v/>
      </c>
      <c r="AA255" s="16" t="str">
        <f aca="false">IF(OR(L255="",J255=""),"",L255*IF(K255="",$C$3,K255)*J255*IF(E255="Short",1,-1))</f>
        <v/>
      </c>
      <c r="AB255" s="16" t="str">
        <f aca="false">IF(OR(A255="",L255="",J255=""),"",IF(N(U255)&gt;0,U255,IF(E255="Long",L255*IF(K255="",$C$3,K255)*J255,IF(AND(N(F255)&gt;0,N(G255)&gt;0),MAX(0,ABS(F255-G255)-L255)*IF(K255="",$C$3,K255)*J255,IF(AND(D255="Put",N(F255)&gt;0),MAX(0,F255-L255)*IF(K255="",$C$3,K255)*J255,"")))))</f>
        <v/>
      </c>
      <c r="AC255" s="16" t="str">
        <f aca="false">IF(OR(A255="",L255="",J255="",R255="",R255="Open"),"",IF(E255="Short",L255-N(S255),N(S255)-L255)*IF(K255="",$C$3,K255)*J255-N(T255))</f>
        <v/>
      </c>
      <c r="AD255" s="17" t="str">
        <f aca="false">IF(OR(AC255="",AB255=""),"",IF(AB255&gt;0,AC255/AB255,""))</f>
        <v/>
      </c>
      <c r="AE255" s="18" t="str">
        <f aca="false">IF(OR(AC255="",Q255=""),"",DATE(YEAR(Q255),MONTH(Q255),1))</f>
        <v/>
      </c>
      <c r="AF255" s="15" t="str">
        <f aca="false">IF(AC255="","",1)</f>
        <v/>
      </c>
    </row>
    <row r="256" customFormat="false" ht="15" hidden="false" customHeight="false" outlineLevel="0" collapsed="false">
      <c r="A256" s="8"/>
      <c r="B256" s="9"/>
      <c r="C256" s="9"/>
      <c r="D256" s="9"/>
      <c r="E256" s="9"/>
      <c r="F256" s="10"/>
      <c r="G256" s="10"/>
      <c r="H256" s="8"/>
      <c r="I256" s="10"/>
      <c r="J256" s="9"/>
      <c r="K256" s="9"/>
      <c r="L256" s="10"/>
      <c r="M256" s="11"/>
      <c r="N256" s="12"/>
      <c r="O256" s="13"/>
      <c r="P256" s="13"/>
      <c r="Q256" s="8"/>
      <c r="R256" s="9"/>
      <c r="S256" s="10"/>
      <c r="T256" s="14"/>
      <c r="U256" s="14"/>
      <c r="V256" s="9"/>
      <c r="W256" s="9"/>
      <c r="X256" s="13"/>
      <c r="Y256" s="15" t="str">
        <f aca="false">IF(OR(A256="",H256=""),"",H256-A256)</f>
        <v/>
      </c>
      <c r="Z256" s="15" t="str">
        <f aca="false">IF(OR(A256="",Q256=""),"",Q256-A256)</f>
        <v/>
      </c>
      <c r="AA256" s="16" t="str">
        <f aca="false">IF(OR(L256="",J256=""),"",L256*IF(K256="",$C$3,K256)*J256*IF(E256="Short",1,-1))</f>
        <v/>
      </c>
      <c r="AB256" s="16" t="str">
        <f aca="false">IF(OR(A256="",L256="",J256=""),"",IF(N(U256)&gt;0,U256,IF(E256="Long",L256*IF(K256="",$C$3,K256)*J256,IF(AND(N(F256)&gt;0,N(G256)&gt;0),MAX(0,ABS(F256-G256)-L256)*IF(K256="",$C$3,K256)*J256,IF(AND(D256="Put",N(F256)&gt;0),MAX(0,F256-L256)*IF(K256="",$C$3,K256)*J256,"")))))</f>
        <v/>
      </c>
      <c r="AC256" s="16" t="str">
        <f aca="false">IF(OR(A256="",L256="",J256="",R256="",R256="Open"),"",IF(E256="Short",L256-N(S256),N(S256)-L256)*IF(K256="",$C$3,K256)*J256-N(T256))</f>
        <v/>
      </c>
      <c r="AD256" s="17" t="str">
        <f aca="false">IF(OR(AC256="",AB256=""),"",IF(AB256&gt;0,AC256/AB256,""))</f>
        <v/>
      </c>
      <c r="AE256" s="18" t="str">
        <f aca="false">IF(OR(AC256="",Q256=""),"",DATE(YEAR(Q256),MONTH(Q256),1))</f>
        <v/>
      </c>
      <c r="AF256" s="15" t="str">
        <f aca="false">IF(AC256="","",1)</f>
        <v/>
      </c>
    </row>
    <row r="257" customFormat="false" ht="15" hidden="false" customHeight="false" outlineLevel="0" collapsed="false">
      <c r="A257" s="8"/>
      <c r="B257" s="9"/>
      <c r="C257" s="9"/>
      <c r="D257" s="9"/>
      <c r="E257" s="9"/>
      <c r="F257" s="10"/>
      <c r="G257" s="10"/>
      <c r="H257" s="8"/>
      <c r="I257" s="10"/>
      <c r="J257" s="9"/>
      <c r="K257" s="9"/>
      <c r="L257" s="10"/>
      <c r="M257" s="11"/>
      <c r="N257" s="12"/>
      <c r="O257" s="13"/>
      <c r="P257" s="13"/>
      <c r="Q257" s="8"/>
      <c r="R257" s="9"/>
      <c r="S257" s="10"/>
      <c r="T257" s="14"/>
      <c r="U257" s="14"/>
      <c r="V257" s="9"/>
      <c r="W257" s="9"/>
      <c r="X257" s="13"/>
      <c r="Y257" s="15" t="str">
        <f aca="false">IF(OR(A257="",H257=""),"",H257-A257)</f>
        <v/>
      </c>
      <c r="Z257" s="15" t="str">
        <f aca="false">IF(OR(A257="",Q257=""),"",Q257-A257)</f>
        <v/>
      </c>
      <c r="AA257" s="16" t="str">
        <f aca="false">IF(OR(L257="",J257=""),"",L257*IF(K257="",$C$3,K257)*J257*IF(E257="Short",1,-1))</f>
        <v/>
      </c>
      <c r="AB257" s="16" t="str">
        <f aca="false">IF(OR(A257="",L257="",J257=""),"",IF(N(U257)&gt;0,U257,IF(E257="Long",L257*IF(K257="",$C$3,K257)*J257,IF(AND(N(F257)&gt;0,N(G257)&gt;0),MAX(0,ABS(F257-G257)-L257)*IF(K257="",$C$3,K257)*J257,IF(AND(D257="Put",N(F257)&gt;0),MAX(0,F257-L257)*IF(K257="",$C$3,K257)*J257,"")))))</f>
        <v/>
      </c>
      <c r="AC257" s="16" t="str">
        <f aca="false">IF(OR(A257="",L257="",J257="",R257="",R257="Open"),"",IF(E257="Short",L257-N(S257),N(S257)-L257)*IF(K257="",$C$3,K257)*J257-N(T257))</f>
        <v/>
      </c>
      <c r="AD257" s="17" t="str">
        <f aca="false">IF(OR(AC257="",AB257=""),"",IF(AB257&gt;0,AC257/AB257,""))</f>
        <v/>
      </c>
      <c r="AE257" s="18" t="str">
        <f aca="false">IF(OR(AC257="",Q257=""),"",DATE(YEAR(Q257),MONTH(Q257),1))</f>
        <v/>
      </c>
      <c r="AF257" s="15" t="str">
        <f aca="false">IF(AC257="","",1)</f>
        <v/>
      </c>
    </row>
    <row r="258" customFormat="false" ht="15" hidden="false" customHeight="false" outlineLevel="0" collapsed="false">
      <c r="A258" s="8"/>
      <c r="B258" s="9"/>
      <c r="C258" s="9"/>
      <c r="D258" s="9"/>
      <c r="E258" s="9"/>
      <c r="F258" s="10"/>
      <c r="G258" s="10"/>
      <c r="H258" s="8"/>
      <c r="I258" s="10"/>
      <c r="J258" s="9"/>
      <c r="K258" s="9"/>
      <c r="L258" s="10"/>
      <c r="M258" s="11"/>
      <c r="N258" s="12"/>
      <c r="O258" s="13"/>
      <c r="P258" s="13"/>
      <c r="Q258" s="8"/>
      <c r="R258" s="9"/>
      <c r="S258" s="10"/>
      <c r="T258" s="14"/>
      <c r="U258" s="14"/>
      <c r="V258" s="9"/>
      <c r="W258" s="9"/>
      <c r="X258" s="13"/>
      <c r="Y258" s="15" t="str">
        <f aca="false">IF(OR(A258="",H258=""),"",H258-A258)</f>
        <v/>
      </c>
      <c r="Z258" s="15" t="str">
        <f aca="false">IF(OR(A258="",Q258=""),"",Q258-A258)</f>
        <v/>
      </c>
      <c r="AA258" s="16" t="str">
        <f aca="false">IF(OR(L258="",J258=""),"",L258*IF(K258="",$C$3,K258)*J258*IF(E258="Short",1,-1))</f>
        <v/>
      </c>
      <c r="AB258" s="16" t="str">
        <f aca="false">IF(OR(A258="",L258="",J258=""),"",IF(N(U258)&gt;0,U258,IF(E258="Long",L258*IF(K258="",$C$3,K258)*J258,IF(AND(N(F258)&gt;0,N(G258)&gt;0),MAX(0,ABS(F258-G258)-L258)*IF(K258="",$C$3,K258)*J258,IF(AND(D258="Put",N(F258)&gt;0),MAX(0,F258-L258)*IF(K258="",$C$3,K258)*J258,"")))))</f>
        <v/>
      </c>
      <c r="AC258" s="16" t="str">
        <f aca="false">IF(OR(A258="",L258="",J258="",R258="",R258="Open"),"",IF(E258="Short",L258-N(S258),N(S258)-L258)*IF(K258="",$C$3,K258)*J258-N(T258))</f>
        <v/>
      </c>
      <c r="AD258" s="17" t="str">
        <f aca="false">IF(OR(AC258="",AB258=""),"",IF(AB258&gt;0,AC258/AB258,""))</f>
        <v/>
      </c>
      <c r="AE258" s="18" t="str">
        <f aca="false">IF(OR(AC258="",Q258=""),"",DATE(YEAR(Q258),MONTH(Q258),1))</f>
        <v/>
      </c>
      <c r="AF258" s="15" t="str">
        <f aca="false">IF(AC258="","",1)</f>
        <v/>
      </c>
    </row>
    <row r="259" customFormat="false" ht="15" hidden="false" customHeight="false" outlineLevel="0" collapsed="false">
      <c r="A259" s="8"/>
      <c r="B259" s="9"/>
      <c r="C259" s="9"/>
      <c r="D259" s="9"/>
      <c r="E259" s="9"/>
      <c r="F259" s="10"/>
      <c r="G259" s="10"/>
      <c r="H259" s="8"/>
      <c r="I259" s="10"/>
      <c r="J259" s="9"/>
      <c r="K259" s="9"/>
      <c r="L259" s="10"/>
      <c r="M259" s="11"/>
      <c r="N259" s="12"/>
      <c r="O259" s="13"/>
      <c r="P259" s="13"/>
      <c r="Q259" s="8"/>
      <c r="R259" s="9"/>
      <c r="S259" s="10"/>
      <c r="T259" s="14"/>
      <c r="U259" s="14"/>
      <c r="V259" s="9"/>
      <c r="W259" s="9"/>
      <c r="X259" s="13"/>
      <c r="Y259" s="15" t="str">
        <f aca="false">IF(OR(A259="",H259=""),"",H259-A259)</f>
        <v/>
      </c>
      <c r="Z259" s="15" t="str">
        <f aca="false">IF(OR(A259="",Q259=""),"",Q259-A259)</f>
        <v/>
      </c>
      <c r="AA259" s="16" t="str">
        <f aca="false">IF(OR(L259="",J259=""),"",L259*IF(K259="",$C$3,K259)*J259*IF(E259="Short",1,-1))</f>
        <v/>
      </c>
      <c r="AB259" s="16" t="str">
        <f aca="false">IF(OR(A259="",L259="",J259=""),"",IF(N(U259)&gt;0,U259,IF(E259="Long",L259*IF(K259="",$C$3,K259)*J259,IF(AND(N(F259)&gt;0,N(G259)&gt;0),MAX(0,ABS(F259-G259)-L259)*IF(K259="",$C$3,K259)*J259,IF(AND(D259="Put",N(F259)&gt;0),MAX(0,F259-L259)*IF(K259="",$C$3,K259)*J259,"")))))</f>
        <v/>
      </c>
      <c r="AC259" s="16" t="str">
        <f aca="false">IF(OR(A259="",L259="",J259="",R259="",R259="Open"),"",IF(E259="Short",L259-N(S259),N(S259)-L259)*IF(K259="",$C$3,K259)*J259-N(T259))</f>
        <v/>
      </c>
      <c r="AD259" s="17" t="str">
        <f aca="false">IF(OR(AC259="",AB259=""),"",IF(AB259&gt;0,AC259/AB259,""))</f>
        <v/>
      </c>
      <c r="AE259" s="18" t="str">
        <f aca="false">IF(OR(AC259="",Q259=""),"",DATE(YEAR(Q259),MONTH(Q259),1))</f>
        <v/>
      </c>
      <c r="AF259" s="15" t="str">
        <f aca="false">IF(AC259="","",1)</f>
        <v/>
      </c>
    </row>
    <row r="260" customFormat="false" ht="15" hidden="false" customHeight="false" outlineLevel="0" collapsed="false">
      <c r="A260" s="8"/>
      <c r="B260" s="9"/>
      <c r="C260" s="9"/>
      <c r="D260" s="9"/>
      <c r="E260" s="9"/>
      <c r="F260" s="10"/>
      <c r="G260" s="10"/>
      <c r="H260" s="8"/>
      <c r="I260" s="10"/>
      <c r="J260" s="9"/>
      <c r="K260" s="9"/>
      <c r="L260" s="10"/>
      <c r="M260" s="11"/>
      <c r="N260" s="12"/>
      <c r="O260" s="13"/>
      <c r="P260" s="13"/>
      <c r="Q260" s="8"/>
      <c r="R260" s="9"/>
      <c r="S260" s="10"/>
      <c r="T260" s="14"/>
      <c r="U260" s="14"/>
      <c r="V260" s="9"/>
      <c r="W260" s="9"/>
      <c r="X260" s="13"/>
      <c r="Y260" s="15" t="str">
        <f aca="false">IF(OR(A260="",H260=""),"",H260-A260)</f>
        <v/>
      </c>
      <c r="Z260" s="15" t="str">
        <f aca="false">IF(OR(A260="",Q260=""),"",Q260-A260)</f>
        <v/>
      </c>
      <c r="AA260" s="16" t="str">
        <f aca="false">IF(OR(L260="",J260=""),"",L260*IF(K260="",$C$3,K260)*J260*IF(E260="Short",1,-1))</f>
        <v/>
      </c>
      <c r="AB260" s="16" t="str">
        <f aca="false">IF(OR(A260="",L260="",J260=""),"",IF(N(U260)&gt;0,U260,IF(E260="Long",L260*IF(K260="",$C$3,K260)*J260,IF(AND(N(F260)&gt;0,N(G260)&gt;0),MAX(0,ABS(F260-G260)-L260)*IF(K260="",$C$3,K260)*J260,IF(AND(D260="Put",N(F260)&gt;0),MAX(0,F260-L260)*IF(K260="",$C$3,K260)*J260,"")))))</f>
        <v/>
      </c>
      <c r="AC260" s="16" t="str">
        <f aca="false">IF(OR(A260="",L260="",J260="",R260="",R260="Open"),"",IF(E260="Short",L260-N(S260),N(S260)-L260)*IF(K260="",$C$3,K260)*J260-N(T260))</f>
        <v/>
      </c>
      <c r="AD260" s="17" t="str">
        <f aca="false">IF(OR(AC260="",AB260=""),"",IF(AB260&gt;0,AC260/AB260,""))</f>
        <v/>
      </c>
      <c r="AE260" s="18" t="str">
        <f aca="false">IF(OR(AC260="",Q260=""),"",DATE(YEAR(Q260),MONTH(Q260),1))</f>
        <v/>
      </c>
      <c r="AF260" s="15" t="str">
        <f aca="false">IF(AC260="","",1)</f>
        <v/>
      </c>
    </row>
    <row r="261" customFormat="false" ht="15" hidden="false" customHeight="false" outlineLevel="0" collapsed="false">
      <c r="A261" s="8"/>
      <c r="B261" s="9"/>
      <c r="C261" s="9"/>
      <c r="D261" s="9"/>
      <c r="E261" s="9"/>
      <c r="F261" s="10"/>
      <c r="G261" s="10"/>
      <c r="H261" s="8"/>
      <c r="I261" s="10"/>
      <c r="J261" s="9"/>
      <c r="K261" s="9"/>
      <c r="L261" s="10"/>
      <c r="M261" s="11"/>
      <c r="N261" s="12"/>
      <c r="O261" s="13"/>
      <c r="P261" s="13"/>
      <c r="Q261" s="8"/>
      <c r="R261" s="9"/>
      <c r="S261" s="10"/>
      <c r="T261" s="14"/>
      <c r="U261" s="14"/>
      <c r="V261" s="9"/>
      <c r="W261" s="9"/>
      <c r="X261" s="13"/>
      <c r="Y261" s="15" t="str">
        <f aca="false">IF(OR(A261="",H261=""),"",H261-A261)</f>
        <v/>
      </c>
      <c r="Z261" s="15" t="str">
        <f aca="false">IF(OR(A261="",Q261=""),"",Q261-A261)</f>
        <v/>
      </c>
      <c r="AA261" s="16" t="str">
        <f aca="false">IF(OR(L261="",J261=""),"",L261*IF(K261="",$C$3,K261)*J261*IF(E261="Short",1,-1))</f>
        <v/>
      </c>
      <c r="AB261" s="16" t="str">
        <f aca="false">IF(OR(A261="",L261="",J261=""),"",IF(N(U261)&gt;0,U261,IF(E261="Long",L261*IF(K261="",$C$3,K261)*J261,IF(AND(N(F261)&gt;0,N(G261)&gt;0),MAX(0,ABS(F261-G261)-L261)*IF(K261="",$C$3,K261)*J261,IF(AND(D261="Put",N(F261)&gt;0),MAX(0,F261-L261)*IF(K261="",$C$3,K261)*J261,"")))))</f>
        <v/>
      </c>
      <c r="AC261" s="16" t="str">
        <f aca="false">IF(OR(A261="",L261="",J261="",R261="",R261="Open"),"",IF(E261="Short",L261-N(S261),N(S261)-L261)*IF(K261="",$C$3,K261)*J261-N(T261))</f>
        <v/>
      </c>
      <c r="AD261" s="17" t="str">
        <f aca="false">IF(OR(AC261="",AB261=""),"",IF(AB261&gt;0,AC261/AB261,""))</f>
        <v/>
      </c>
      <c r="AE261" s="18" t="str">
        <f aca="false">IF(OR(AC261="",Q261=""),"",DATE(YEAR(Q261),MONTH(Q261),1))</f>
        <v/>
      </c>
      <c r="AF261" s="15" t="str">
        <f aca="false">IF(AC261="","",1)</f>
        <v/>
      </c>
    </row>
    <row r="262" customFormat="false" ht="15" hidden="false" customHeight="false" outlineLevel="0" collapsed="false">
      <c r="A262" s="8"/>
      <c r="B262" s="9"/>
      <c r="C262" s="9"/>
      <c r="D262" s="9"/>
      <c r="E262" s="9"/>
      <c r="F262" s="10"/>
      <c r="G262" s="10"/>
      <c r="H262" s="8"/>
      <c r="I262" s="10"/>
      <c r="J262" s="9"/>
      <c r="K262" s="9"/>
      <c r="L262" s="10"/>
      <c r="M262" s="11"/>
      <c r="N262" s="12"/>
      <c r="O262" s="13"/>
      <c r="P262" s="13"/>
      <c r="Q262" s="8"/>
      <c r="R262" s="9"/>
      <c r="S262" s="10"/>
      <c r="T262" s="14"/>
      <c r="U262" s="14"/>
      <c r="V262" s="9"/>
      <c r="W262" s="9"/>
      <c r="X262" s="13"/>
      <c r="Y262" s="15" t="str">
        <f aca="false">IF(OR(A262="",H262=""),"",H262-A262)</f>
        <v/>
      </c>
      <c r="Z262" s="15" t="str">
        <f aca="false">IF(OR(A262="",Q262=""),"",Q262-A262)</f>
        <v/>
      </c>
      <c r="AA262" s="16" t="str">
        <f aca="false">IF(OR(L262="",J262=""),"",L262*IF(K262="",$C$3,K262)*J262*IF(E262="Short",1,-1))</f>
        <v/>
      </c>
      <c r="AB262" s="16" t="str">
        <f aca="false">IF(OR(A262="",L262="",J262=""),"",IF(N(U262)&gt;0,U262,IF(E262="Long",L262*IF(K262="",$C$3,K262)*J262,IF(AND(N(F262)&gt;0,N(G262)&gt;0),MAX(0,ABS(F262-G262)-L262)*IF(K262="",$C$3,K262)*J262,IF(AND(D262="Put",N(F262)&gt;0),MAX(0,F262-L262)*IF(K262="",$C$3,K262)*J262,"")))))</f>
        <v/>
      </c>
      <c r="AC262" s="16" t="str">
        <f aca="false">IF(OR(A262="",L262="",J262="",R262="",R262="Open"),"",IF(E262="Short",L262-N(S262),N(S262)-L262)*IF(K262="",$C$3,K262)*J262-N(T262))</f>
        <v/>
      </c>
      <c r="AD262" s="17" t="str">
        <f aca="false">IF(OR(AC262="",AB262=""),"",IF(AB262&gt;0,AC262/AB262,""))</f>
        <v/>
      </c>
      <c r="AE262" s="18" t="str">
        <f aca="false">IF(OR(AC262="",Q262=""),"",DATE(YEAR(Q262),MONTH(Q262),1))</f>
        <v/>
      </c>
      <c r="AF262" s="15" t="str">
        <f aca="false">IF(AC262="","",1)</f>
        <v/>
      </c>
    </row>
    <row r="263" customFormat="false" ht="15" hidden="false" customHeight="false" outlineLevel="0" collapsed="false">
      <c r="A263" s="8"/>
      <c r="B263" s="9"/>
      <c r="C263" s="9"/>
      <c r="D263" s="9"/>
      <c r="E263" s="9"/>
      <c r="F263" s="10"/>
      <c r="G263" s="10"/>
      <c r="H263" s="8"/>
      <c r="I263" s="10"/>
      <c r="J263" s="9"/>
      <c r="K263" s="9"/>
      <c r="L263" s="10"/>
      <c r="M263" s="11"/>
      <c r="N263" s="12"/>
      <c r="O263" s="13"/>
      <c r="P263" s="13"/>
      <c r="Q263" s="8"/>
      <c r="R263" s="9"/>
      <c r="S263" s="10"/>
      <c r="T263" s="14"/>
      <c r="U263" s="14"/>
      <c r="V263" s="9"/>
      <c r="W263" s="9"/>
      <c r="X263" s="13"/>
      <c r="Y263" s="15" t="str">
        <f aca="false">IF(OR(A263="",H263=""),"",H263-A263)</f>
        <v/>
      </c>
      <c r="Z263" s="15" t="str">
        <f aca="false">IF(OR(A263="",Q263=""),"",Q263-A263)</f>
        <v/>
      </c>
      <c r="AA263" s="16" t="str">
        <f aca="false">IF(OR(L263="",J263=""),"",L263*IF(K263="",$C$3,K263)*J263*IF(E263="Short",1,-1))</f>
        <v/>
      </c>
      <c r="AB263" s="16" t="str">
        <f aca="false">IF(OR(A263="",L263="",J263=""),"",IF(N(U263)&gt;0,U263,IF(E263="Long",L263*IF(K263="",$C$3,K263)*J263,IF(AND(N(F263)&gt;0,N(G263)&gt;0),MAX(0,ABS(F263-G263)-L263)*IF(K263="",$C$3,K263)*J263,IF(AND(D263="Put",N(F263)&gt;0),MAX(0,F263-L263)*IF(K263="",$C$3,K263)*J263,"")))))</f>
        <v/>
      </c>
      <c r="AC263" s="16" t="str">
        <f aca="false">IF(OR(A263="",L263="",J263="",R263="",R263="Open"),"",IF(E263="Short",L263-N(S263),N(S263)-L263)*IF(K263="",$C$3,K263)*J263-N(T263))</f>
        <v/>
      </c>
      <c r="AD263" s="17" t="str">
        <f aca="false">IF(OR(AC263="",AB263=""),"",IF(AB263&gt;0,AC263/AB263,""))</f>
        <v/>
      </c>
      <c r="AE263" s="18" t="str">
        <f aca="false">IF(OR(AC263="",Q263=""),"",DATE(YEAR(Q263),MONTH(Q263),1))</f>
        <v/>
      </c>
      <c r="AF263" s="15" t="str">
        <f aca="false">IF(AC263="","",1)</f>
        <v/>
      </c>
    </row>
    <row r="264" customFormat="false" ht="15" hidden="false" customHeight="false" outlineLevel="0" collapsed="false">
      <c r="A264" s="8"/>
      <c r="B264" s="9"/>
      <c r="C264" s="9"/>
      <c r="D264" s="9"/>
      <c r="E264" s="9"/>
      <c r="F264" s="10"/>
      <c r="G264" s="10"/>
      <c r="H264" s="8"/>
      <c r="I264" s="10"/>
      <c r="J264" s="9"/>
      <c r="K264" s="9"/>
      <c r="L264" s="10"/>
      <c r="M264" s="11"/>
      <c r="N264" s="12"/>
      <c r="O264" s="13"/>
      <c r="P264" s="13"/>
      <c r="Q264" s="8"/>
      <c r="R264" s="9"/>
      <c r="S264" s="10"/>
      <c r="T264" s="14"/>
      <c r="U264" s="14"/>
      <c r="V264" s="9"/>
      <c r="W264" s="9"/>
      <c r="X264" s="13"/>
      <c r="Y264" s="15" t="str">
        <f aca="false">IF(OR(A264="",H264=""),"",H264-A264)</f>
        <v/>
      </c>
      <c r="Z264" s="15" t="str">
        <f aca="false">IF(OR(A264="",Q264=""),"",Q264-A264)</f>
        <v/>
      </c>
      <c r="AA264" s="16" t="str">
        <f aca="false">IF(OR(L264="",J264=""),"",L264*IF(K264="",$C$3,K264)*J264*IF(E264="Short",1,-1))</f>
        <v/>
      </c>
      <c r="AB264" s="16" t="str">
        <f aca="false">IF(OR(A264="",L264="",J264=""),"",IF(N(U264)&gt;0,U264,IF(E264="Long",L264*IF(K264="",$C$3,K264)*J264,IF(AND(N(F264)&gt;0,N(G264)&gt;0),MAX(0,ABS(F264-G264)-L264)*IF(K264="",$C$3,K264)*J264,IF(AND(D264="Put",N(F264)&gt;0),MAX(0,F264-L264)*IF(K264="",$C$3,K264)*J264,"")))))</f>
        <v/>
      </c>
      <c r="AC264" s="16" t="str">
        <f aca="false">IF(OR(A264="",L264="",J264="",R264="",R264="Open"),"",IF(E264="Short",L264-N(S264),N(S264)-L264)*IF(K264="",$C$3,K264)*J264-N(T264))</f>
        <v/>
      </c>
      <c r="AD264" s="17" t="str">
        <f aca="false">IF(OR(AC264="",AB264=""),"",IF(AB264&gt;0,AC264/AB264,""))</f>
        <v/>
      </c>
      <c r="AE264" s="18" t="str">
        <f aca="false">IF(OR(AC264="",Q264=""),"",DATE(YEAR(Q264),MONTH(Q264),1))</f>
        <v/>
      </c>
      <c r="AF264" s="15" t="str">
        <f aca="false">IF(AC264="","",1)</f>
        <v/>
      </c>
    </row>
    <row r="265" customFormat="false" ht="15" hidden="false" customHeight="false" outlineLevel="0" collapsed="false">
      <c r="A265" s="8"/>
      <c r="B265" s="9"/>
      <c r="C265" s="9"/>
      <c r="D265" s="9"/>
      <c r="E265" s="9"/>
      <c r="F265" s="10"/>
      <c r="G265" s="10"/>
      <c r="H265" s="8"/>
      <c r="I265" s="10"/>
      <c r="J265" s="9"/>
      <c r="K265" s="9"/>
      <c r="L265" s="10"/>
      <c r="M265" s="11"/>
      <c r="N265" s="12"/>
      <c r="O265" s="13"/>
      <c r="P265" s="13"/>
      <c r="Q265" s="8"/>
      <c r="R265" s="9"/>
      <c r="S265" s="10"/>
      <c r="T265" s="14"/>
      <c r="U265" s="14"/>
      <c r="V265" s="9"/>
      <c r="W265" s="9"/>
      <c r="X265" s="13"/>
      <c r="Y265" s="15" t="str">
        <f aca="false">IF(OR(A265="",H265=""),"",H265-A265)</f>
        <v/>
      </c>
      <c r="Z265" s="15" t="str">
        <f aca="false">IF(OR(A265="",Q265=""),"",Q265-A265)</f>
        <v/>
      </c>
      <c r="AA265" s="16" t="str">
        <f aca="false">IF(OR(L265="",J265=""),"",L265*IF(K265="",$C$3,K265)*J265*IF(E265="Short",1,-1))</f>
        <v/>
      </c>
      <c r="AB265" s="16" t="str">
        <f aca="false">IF(OR(A265="",L265="",J265=""),"",IF(N(U265)&gt;0,U265,IF(E265="Long",L265*IF(K265="",$C$3,K265)*J265,IF(AND(N(F265)&gt;0,N(G265)&gt;0),MAX(0,ABS(F265-G265)-L265)*IF(K265="",$C$3,K265)*J265,IF(AND(D265="Put",N(F265)&gt;0),MAX(0,F265-L265)*IF(K265="",$C$3,K265)*J265,"")))))</f>
        <v/>
      </c>
      <c r="AC265" s="16" t="str">
        <f aca="false">IF(OR(A265="",L265="",J265="",R265="",R265="Open"),"",IF(E265="Short",L265-N(S265),N(S265)-L265)*IF(K265="",$C$3,K265)*J265-N(T265))</f>
        <v/>
      </c>
      <c r="AD265" s="17" t="str">
        <f aca="false">IF(OR(AC265="",AB265=""),"",IF(AB265&gt;0,AC265/AB265,""))</f>
        <v/>
      </c>
      <c r="AE265" s="18" t="str">
        <f aca="false">IF(OR(AC265="",Q265=""),"",DATE(YEAR(Q265),MONTH(Q265),1))</f>
        <v/>
      </c>
      <c r="AF265" s="15" t="str">
        <f aca="false">IF(AC265="","",1)</f>
        <v/>
      </c>
    </row>
    <row r="266" customFormat="false" ht="15" hidden="false" customHeight="false" outlineLevel="0" collapsed="false">
      <c r="A266" s="8"/>
      <c r="B266" s="9"/>
      <c r="C266" s="9"/>
      <c r="D266" s="9"/>
      <c r="E266" s="9"/>
      <c r="F266" s="10"/>
      <c r="G266" s="10"/>
      <c r="H266" s="8"/>
      <c r="I266" s="10"/>
      <c r="J266" s="9"/>
      <c r="K266" s="9"/>
      <c r="L266" s="10"/>
      <c r="M266" s="11"/>
      <c r="N266" s="12"/>
      <c r="O266" s="13"/>
      <c r="P266" s="13"/>
      <c r="Q266" s="8"/>
      <c r="R266" s="9"/>
      <c r="S266" s="10"/>
      <c r="T266" s="14"/>
      <c r="U266" s="14"/>
      <c r="V266" s="9"/>
      <c r="W266" s="9"/>
      <c r="X266" s="13"/>
      <c r="Y266" s="15" t="str">
        <f aca="false">IF(OR(A266="",H266=""),"",H266-A266)</f>
        <v/>
      </c>
      <c r="Z266" s="15" t="str">
        <f aca="false">IF(OR(A266="",Q266=""),"",Q266-A266)</f>
        <v/>
      </c>
      <c r="AA266" s="16" t="str">
        <f aca="false">IF(OR(L266="",J266=""),"",L266*IF(K266="",$C$3,K266)*J266*IF(E266="Short",1,-1))</f>
        <v/>
      </c>
      <c r="AB266" s="16" t="str">
        <f aca="false">IF(OR(A266="",L266="",J266=""),"",IF(N(U266)&gt;0,U266,IF(E266="Long",L266*IF(K266="",$C$3,K266)*J266,IF(AND(N(F266)&gt;0,N(G266)&gt;0),MAX(0,ABS(F266-G266)-L266)*IF(K266="",$C$3,K266)*J266,IF(AND(D266="Put",N(F266)&gt;0),MAX(0,F266-L266)*IF(K266="",$C$3,K266)*J266,"")))))</f>
        <v/>
      </c>
      <c r="AC266" s="16" t="str">
        <f aca="false">IF(OR(A266="",L266="",J266="",R266="",R266="Open"),"",IF(E266="Short",L266-N(S266),N(S266)-L266)*IF(K266="",$C$3,K266)*J266-N(T266))</f>
        <v/>
      </c>
      <c r="AD266" s="17" t="str">
        <f aca="false">IF(OR(AC266="",AB266=""),"",IF(AB266&gt;0,AC266/AB266,""))</f>
        <v/>
      </c>
      <c r="AE266" s="18" t="str">
        <f aca="false">IF(OR(AC266="",Q266=""),"",DATE(YEAR(Q266),MONTH(Q266),1))</f>
        <v/>
      </c>
      <c r="AF266" s="15" t="str">
        <f aca="false">IF(AC266="","",1)</f>
        <v/>
      </c>
    </row>
    <row r="267" customFormat="false" ht="15" hidden="false" customHeight="false" outlineLevel="0" collapsed="false">
      <c r="A267" s="8"/>
      <c r="B267" s="9"/>
      <c r="C267" s="9"/>
      <c r="D267" s="9"/>
      <c r="E267" s="9"/>
      <c r="F267" s="10"/>
      <c r="G267" s="10"/>
      <c r="H267" s="8"/>
      <c r="I267" s="10"/>
      <c r="J267" s="9"/>
      <c r="K267" s="9"/>
      <c r="L267" s="10"/>
      <c r="M267" s="11"/>
      <c r="N267" s="12"/>
      <c r="O267" s="13"/>
      <c r="P267" s="13"/>
      <c r="Q267" s="8"/>
      <c r="R267" s="9"/>
      <c r="S267" s="10"/>
      <c r="T267" s="14"/>
      <c r="U267" s="14"/>
      <c r="V267" s="9"/>
      <c r="W267" s="9"/>
      <c r="X267" s="13"/>
      <c r="Y267" s="15" t="str">
        <f aca="false">IF(OR(A267="",H267=""),"",H267-A267)</f>
        <v/>
      </c>
      <c r="Z267" s="15" t="str">
        <f aca="false">IF(OR(A267="",Q267=""),"",Q267-A267)</f>
        <v/>
      </c>
      <c r="AA267" s="16" t="str">
        <f aca="false">IF(OR(L267="",J267=""),"",L267*IF(K267="",$C$3,K267)*J267*IF(E267="Short",1,-1))</f>
        <v/>
      </c>
      <c r="AB267" s="16" t="str">
        <f aca="false">IF(OR(A267="",L267="",J267=""),"",IF(N(U267)&gt;0,U267,IF(E267="Long",L267*IF(K267="",$C$3,K267)*J267,IF(AND(N(F267)&gt;0,N(G267)&gt;0),MAX(0,ABS(F267-G267)-L267)*IF(K267="",$C$3,K267)*J267,IF(AND(D267="Put",N(F267)&gt;0),MAX(0,F267-L267)*IF(K267="",$C$3,K267)*J267,"")))))</f>
        <v/>
      </c>
      <c r="AC267" s="16" t="str">
        <f aca="false">IF(OR(A267="",L267="",J267="",R267="",R267="Open"),"",IF(E267="Short",L267-N(S267),N(S267)-L267)*IF(K267="",$C$3,K267)*J267-N(T267))</f>
        <v/>
      </c>
      <c r="AD267" s="17" t="str">
        <f aca="false">IF(OR(AC267="",AB267=""),"",IF(AB267&gt;0,AC267/AB267,""))</f>
        <v/>
      </c>
      <c r="AE267" s="18" t="str">
        <f aca="false">IF(OR(AC267="",Q267=""),"",DATE(YEAR(Q267),MONTH(Q267),1))</f>
        <v/>
      </c>
      <c r="AF267" s="15" t="str">
        <f aca="false">IF(AC267="","",1)</f>
        <v/>
      </c>
    </row>
    <row r="268" customFormat="false" ht="15" hidden="false" customHeight="false" outlineLevel="0" collapsed="false">
      <c r="A268" s="8"/>
      <c r="B268" s="9"/>
      <c r="C268" s="9"/>
      <c r="D268" s="9"/>
      <c r="E268" s="9"/>
      <c r="F268" s="10"/>
      <c r="G268" s="10"/>
      <c r="H268" s="8"/>
      <c r="I268" s="10"/>
      <c r="J268" s="9"/>
      <c r="K268" s="9"/>
      <c r="L268" s="10"/>
      <c r="M268" s="11"/>
      <c r="N268" s="12"/>
      <c r="O268" s="13"/>
      <c r="P268" s="13"/>
      <c r="Q268" s="8"/>
      <c r="R268" s="9"/>
      <c r="S268" s="10"/>
      <c r="T268" s="14"/>
      <c r="U268" s="14"/>
      <c r="V268" s="9"/>
      <c r="W268" s="9"/>
      <c r="X268" s="13"/>
      <c r="Y268" s="15" t="str">
        <f aca="false">IF(OR(A268="",H268=""),"",H268-A268)</f>
        <v/>
      </c>
      <c r="Z268" s="15" t="str">
        <f aca="false">IF(OR(A268="",Q268=""),"",Q268-A268)</f>
        <v/>
      </c>
      <c r="AA268" s="16" t="str">
        <f aca="false">IF(OR(L268="",J268=""),"",L268*IF(K268="",$C$3,K268)*J268*IF(E268="Short",1,-1))</f>
        <v/>
      </c>
      <c r="AB268" s="16" t="str">
        <f aca="false">IF(OR(A268="",L268="",J268=""),"",IF(N(U268)&gt;0,U268,IF(E268="Long",L268*IF(K268="",$C$3,K268)*J268,IF(AND(N(F268)&gt;0,N(G268)&gt;0),MAX(0,ABS(F268-G268)-L268)*IF(K268="",$C$3,K268)*J268,IF(AND(D268="Put",N(F268)&gt;0),MAX(0,F268-L268)*IF(K268="",$C$3,K268)*J268,"")))))</f>
        <v/>
      </c>
      <c r="AC268" s="16" t="str">
        <f aca="false">IF(OR(A268="",L268="",J268="",R268="",R268="Open"),"",IF(E268="Short",L268-N(S268),N(S268)-L268)*IF(K268="",$C$3,K268)*J268-N(T268))</f>
        <v/>
      </c>
      <c r="AD268" s="17" t="str">
        <f aca="false">IF(OR(AC268="",AB268=""),"",IF(AB268&gt;0,AC268/AB268,""))</f>
        <v/>
      </c>
      <c r="AE268" s="18" t="str">
        <f aca="false">IF(OR(AC268="",Q268=""),"",DATE(YEAR(Q268),MONTH(Q268),1))</f>
        <v/>
      </c>
      <c r="AF268" s="15" t="str">
        <f aca="false">IF(AC268="","",1)</f>
        <v/>
      </c>
    </row>
    <row r="269" customFormat="false" ht="15" hidden="false" customHeight="false" outlineLevel="0" collapsed="false">
      <c r="A269" s="8"/>
      <c r="B269" s="9"/>
      <c r="C269" s="9"/>
      <c r="D269" s="9"/>
      <c r="E269" s="9"/>
      <c r="F269" s="10"/>
      <c r="G269" s="10"/>
      <c r="H269" s="8"/>
      <c r="I269" s="10"/>
      <c r="J269" s="9"/>
      <c r="K269" s="9"/>
      <c r="L269" s="10"/>
      <c r="M269" s="11"/>
      <c r="N269" s="12"/>
      <c r="O269" s="13"/>
      <c r="P269" s="13"/>
      <c r="Q269" s="8"/>
      <c r="R269" s="9"/>
      <c r="S269" s="10"/>
      <c r="T269" s="14"/>
      <c r="U269" s="14"/>
      <c r="V269" s="9"/>
      <c r="W269" s="9"/>
      <c r="X269" s="13"/>
      <c r="Y269" s="15" t="str">
        <f aca="false">IF(OR(A269="",H269=""),"",H269-A269)</f>
        <v/>
      </c>
      <c r="Z269" s="15" t="str">
        <f aca="false">IF(OR(A269="",Q269=""),"",Q269-A269)</f>
        <v/>
      </c>
      <c r="AA269" s="16" t="str">
        <f aca="false">IF(OR(L269="",J269=""),"",L269*IF(K269="",$C$3,K269)*J269*IF(E269="Short",1,-1))</f>
        <v/>
      </c>
      <c r="AB269" s="16" t="str">
        <f aca="false">IF(OR(A269="",L269="",J269=""),"",IF(N(U269)&gt;0,U269,IF(E269="Long",L269*IF(K269="",$C$3,K269)*J269,IF(AND(N(F269)&gt;0,N(G269)&gt;0),MAX(0,ABS(F269-G269)-L269)*IF(K269="",$C$3,K269)*J269,IF(AND(D269="Put",N(F269)&gt;0),MAX(0,F269-L269)*IF(K269="",$C$3,K269)*J269,"")))))</f>
        <v/>
      </c>
      <c r="AC269" s="16" t="str">
        <f aca="false">IF(OR(A269="",L269="",J269="",R269="",R269="Open"),"",IF(E269="Short",L269-N(S269),N(S269)-L269)*IF(K269="",$C$3,K269)*J269-N(T269))</f>
        <v/>
      </c>
      <c r="AD269" s="17" t="str">
        <f aca="false">IF(OR(AC269="",AB269=""),"",IF(AB269&gt;0,AC269/AB269,""))</f>
        <v/>
      </c>
      <c r="AE269" s="18" t="str">
        <f aca="false">IF(OR(AC269="",Q269=""),"",DATE(YEAR(Q269),MONTH(Q269),1))</f>
        <v/>
      </c>
      <c r="AF269" s="15" t="str">
        <f aca="false">IF(AC269="","",1)</f>
        <v/>
      </c>
    </row>
    <row r="270" customFormat="false" ht="15" hidden="false" customHeight="false" outlineLevel="0" collapsed="false">
      <c r="A270" s="8"/>
      <c r="B270" s="9"/>
      <c r="C270" s="9"/>
      <c r="D270" s="9"/>
      <c r="E270" s="9"/>
      <c r="F270" s="10"/>
      <c r="G270" s="10"/>
      <c r="H270" s="8"/>
      <c r="I270" s="10"/>
      <c r="J270" s="9"/>
      <c r="K270" s="9"/>
      <c r="L270" s="10"/>
      <c r="M270" s="11"/>
      <c r="N270" s="12"/>
      <c r="O270" s="13"/>
      <c r="P270" s="13"/>
      <c r="Q270" s="8"/>
      <c r="R270" s="9"/>
      <c r="S270" s="10"/>
      <c r="T270" s="14"/>
      <c r="U270" s="14"/>
      <c r="V270" s="9"/>
      <c r="W270" s="9"/>
      <c r="X270" s="13"/>
      <c r="Y270" s="15" t="str">
        <f aca="false">IF(OR(A270="",H270=""),"",H270-A270)</f>
        <v/>
      </c>
      <c r="Z270" s="15" t="str">
        <f aca="false">IF(OR(A270="",Q270=""),"",Q270-A270)</f>
        <v/>
      </c>
      <c r="AA270" s="16" t="str">
        <f aca="false">IF(OR(L270="",J270=""),"",L270*IF(K270="",$C$3,K270)*J270*IF(E270="Short",1,-1))</f>
        <v/>
      </c>
      <c r="AB270" s="16" t="str">
        <f aca="false">IF(OR(A270="",L270="",J270=""),"",IF(N(U270)&gt;0,U270,IF(E270="Long",L270*IF(K270="",$C$3,K270)*J270,IF(AND(N(F270)&gt;0,N(G270)&gt;0),MAX(0,ABS(F270-G270)-L270)*IF(K270="",$C$3,K270)*J270,IF(AND(D270="Put",N(F270)&gt;0),MAX(0,F270-L270)*IF(K270="",$C$3,K270)*J270,"")))))</f>
        <v/>
      </c>
      <c r="AC270" s="16" t="str">
        <f aca="false">IF(OR(A270="",L270="",J270="",R270="",R270="Open"),"",IF(E270="Short",L270-N(S270),N(S270)-L270)*IF(K270="",$C$3,K270)*J270-N(T270))</f>
        <v/>
      </c>
      <c r="AD270" s="17" t="str">
        <f aca="false">IF(OR(AC270="",AB270=""),"",IF(AB270&gt;0,AC270/AB270,""))</f>
        <v/>
      </c>
      <c r="AE270" s="18" t="str">
        <f aca="false">IF(OR(AC270="",Q270=""),"",DATE(YEAR(Q270),MONTH(Q270),1))</f>
        <v/>
      </c>
      <c r="AF270" s="15" t="str">
        <f aca="false">IF(AC270="","",1)</f>
        <v/>
      </c>
    </row>
    <row r="271" customFormat="false" ht="15" hidden="false" customHeight="false" outlineLevel="0" collapsed="false">
      <c r="A271" s="8"/>
      <c r="B271" s="9"/>
      <c r="C271" s="9"/>
      <c r="D271" s="9"/>
      <c r="E271" s="9"/>
      <c r="F271" s="10"/>
      <c r="G271" s="10"/>
      <c r="H271" s="8"/>
      <c r="I271" s="10"/>
      <c r="J271" s="9"/>
      <c r="K271" s="9"/>
      <c r="L271" s="10"/>
      <c r="M271" s="11"/>
      <c r="N271" s="12"/>
      <c r="O271" s="13"/>
      <c r="P271" s="13"/>
      <c r="Q271" s="8"/>
      <c r="R271" s="9"/>
      <c r="S271" s="10"/>
      <c r="T271" s="14"/>
      <c r="U271" s="14"/>
      <c r="V271" s="9"/>
      <c r="W271" s="9"/>
      <c r="X271" s="13"/>
      <c r="Y271" s="15" t="str">
        <f aca="false">IF(OR(A271="",H271=""),"",H271-A271)</f>
        <v/>
      </c>
      <c r="Z271" s="15" t="str">
        <f aca="false">IF(OR(A271="",Q271=""),"",Q271-A271)</f>
        <v/>
      </c>
      <c r="AA271" s="16" t="str">
        <f aca="false">IF(OR(L271="",J271=""),"",L271*IF(K271="",$C$3,K271)*J271*IF(E271="Short",1,-1))</f>
        <v/>
      </c>
      <c r="AB271" s="16" t="str">
        <f aca="false">IF(OR(A271="",L271="",J271=""),"",IF(N(U271)&gt;0,U271,IF(E271="Long",L271*IF(K271="",$C$3,K271)*J271,IF(AND(N(F271)&gt;0,N(G271)&gt;0),MAX(0,ABS(F271-G271)-L271)*IF(K271="",$C$3,K271)*J271,IF(AND(D271="Put",N(F271)&gt;0),MAX(0,F271-L271)*IF(K271="",$C$3,K271)*J271,"")))))</f>
        <v/>
      </c>
      <c r="AC271" s="16" t="str">
        <f aca="false">IF(OR(A271="",L271="",J271="",R271="",R271="Open"),"",IF(E271="Short",L271-N(S271),N(S271)-L271)*IF(K271="",$C$3,K271)*J271-N(T271))</f>
        <v/>
      </c>
      <c r="AD271" s="17" t="str">
        <f aca="false">IF(OR(AC271="",AB271=""),"",IF(AB271&gt;0,AC271/AB271,""))</f>
        <v/>
      </c>
      <c r="AE271" s="18" t="str">
        <f aca="false">IF(OR(AC271="",Q271=""),"",DATE(YEAR(Q271),MONTH(Q271),1))</f>
        <v/>
      </c>
      <c r="AF271" s="15" t="str">
        <f aca="false">IF(AC271="","",1)</f>
        <v/>
      </c>
    </row>
    <row r="272" customFormat="false" ht="15" hidden="false" customHeight="false" outlineLevel="0" collapsed="false">
      <c r="A272" s="8"/>
      <c r="B272" s="9"/>
      <c r="C272" s="9"/>
      <c r="D272" s="9"/>
      <c r="E272" s="9"/>
      <c r="F272" s="10"/>
      <c r="G272" s="10"/>
      <c r="H272" s="8"/>
      <c r="I272" s="10"/>
      <c r="J272" s="9"/>
      <c r="K272" s="9"/>
      <c r="L272" s="10"/>
      <c r="M272" s="11"/>
      <c r="N272" s="12"/>
      <c r="O272" s="13"/>
      <c r="P272" s="13"/>
      <c r="Q272" s="8"/>
      <c r="R272" s="9"/>
      <c r="S272" s="10"/>
      <c r="T272" s="14"/>
      <c r="U272" s="14"/>
      <c r="V272" s="9"/>
      <c r="W272" s="9"/>
      <c r="X272" s="13"/>
      <c r="Y272" s="15" t="str">
        <f aca="false">IF(OR(A272="",H272=""),"",H272-A272)</f>
        <v/>
      </c>
      <c r="Z272" s="15" t="str">
        <f aca="false">IF(OR(A272="",Q272=""),"",Q272-A272)</f>
        <v/>
      </c>
      <c r="AA272" s="16" t="str">
        <f aca="false">IF(OR(L272="",J272=""),"",L272*IF(K272="",$C$3,K272)*J272*IF(E272="Short",1,-1))</f>
        <v/>
      </c>
      <c r="AB272" s="16" t="str">
        <f aca="false">IF(OR(A272="",L272="",J272=""),"",IF(N(U272)&gt;0,U272,IF(E272="Long",L272*IF(K272="",$C$3,K272)*J272,IF(AND(N(F272)&gt;0,N(G272)&gt;0),MAX(0,ABS(F272-G272)-L272)*IF(K272="",$C$3,K272)*J272,IF(AND(D272="Put",N(F272)&gt;0),MAX(0,F272-L272)*IF(K272="",$C$3,K272)*J272,"")))))</f>
        <v/>
      </c>
      <c r="AC272" s="16" t="str">
        <f aca="false">IF(OR(A272="",L272="",J272="",R272="",R272="Open"),"",IF(E272="Short",L272-N(S272),N(S272)-L272)*IF(K272="",$C$3,K272)*J272-N(T272))</f>
        <v/>
      </c>
      <c r="AD272" s="17" t="str">
        <f aca="false">IF(OR(AC272="",AB272=""),"",IF(AB272&gt;0,AC272/AB272,""))</f>
        <v/>
      </c>
      <c r="AE272" s="18" t="str">
        <f aca="false">IF(OR(AC272="",Q272=""),"",DATE(YEAR(Q272),MONTH(Q272),1))</f>
        <v/>
      </c>
      <c r="AF272" s="15" t="str">
        <f aca="false">IF(AC272="","",1)</f>
        <v/>
      </c>
    </row>
    <row r="273" customFormat="false" ht="15" hidden="false" customHeight="false" outlineLevel="0" collapsed="false">
      <c r="A273" s="8"/>
      <c r="B273" s="9"/>
      <c r="C273" s="9"/>
      <c r="D273" s="9"/>
      <c r="E273" s="9"/>
      <c r="F273" s="10"/>
      <c r="G273" s="10"/>
      <c r="H273" s="8"/>
      <c r="I273" s="10"/>
      <c r="J273" s="9"/>
      <c r="K273" s="9"/>
      <c r="L273" s="10"/>
      <c r="M273" s="11"/>
      <c r="N273" s="12"/>
      <c r="O273" s="13"/>
      <c r="P273" s="13"/>
      <c r="Q273" s="8"/>
      <c r="R273" s="9"/>
      <c r="S273" s="10"/>
      <c r="T273" s="14"/>
      <c r="U273" s="14"/>
      <c r="V273" s="9"/>
      <c r="W273" s="9"/>
      <c r="X273" s="13"/>
      <c r="Y273" s="15" t="str">
        <f aca="false">IF(OR(A273="",H273=""),"",H273-A273)</f>
        <v/>
      </c>
      <c r="Z273" s="15" t="str">
        <f aca="false">IF(OR(A273="",Q273=""),"",Q273-A273)</f>
        <v/>
      </c>
      <c r="AA273" s="16" t="str">
        <f aca="false">IF(OR(L273="",J273=""),"",L273*IF(K273="",$C$3,K273)*J273*IF(E273="Short",1,-1))</f>
        <v/>
      </c>
      <c r="AB273" s="16" t="str">
        <f aca="false">IF(OR(A273="",L273="",J273=""),"",IF(N(U273)&gt;0,U273,IF(E273="Long",L273*IF(K273="",$C$3,K273)*J273,IF(AND(N(F273)&gt;0,N(G273)&gt;0),MAX(0,ABS(F273-G273)-L273)*IF(K273="",$C$3,K273)*J273,IF(AND(D273="Put",N(F273)&gt;0),MAX(0,F273-L273)*IF(K273="",$C$3,K273)*J273,"")))))</f>
        <v/>
      </c>
      <c r="AC273" s="16" t="str">
        <f aca="false">IF(OR(A273="",L273="",J273="",R273="",R273="Open"),"",IF(E273="Short",L273-N(S273),N(S273)-L273)*IF(K273="",$C$3,K273)*J273-N(T273))</f>
        <v/>
      </c>
      <c r="AD273" s="17" t="str">
        <f aca="false">IF(OR(AC273="",AB273=""),"",IF(AB273&gt;0,AC273/AB273,""))</f>
        <v/>
      </c>
      <c r="AE273" s="18" t="str">
        <f aca="false">IF(OR(AC273="",Q273=""),"",DATE(YEAR(Q273),MONTH(Q273),1))</f>
        <v/>
      </c>
      <c r="AF273" s="15" t="str">
        <f aca="false">IF(AC273="","",1)</f>
        <v/>
      </c>
    </row>
    <row r="274" customFormat="false" ht="15" hidden="false" customHeight="false" outlineLevel="0" collapsed="false">
      <c r="A274" s="8"/>
      <c r="B274" s="9"/>
      <c r="C274" s="9"/>
      <c r="D274" s="9"/>
      <c r="E274" s="9"/>
      <c r="F274" s="10"/>
      <c r="G274" s="10"/>
      <c r="H274" s="8"/>
      <c r="I274" s="10"/>
      <c r="J274" s="9"/>
      <c r="K274" s="9"/>
      <c r="L274" s="10"/>
      <c r="M274" s="11"/>
      <c r="N274" s="12"/>
      <c r="O274" s="13"/>
      <c r="P274" s="13"/>
      <c r="Q274" s="8"/>
      <c r="R274" s="9"/>
      <c r="S274" s="10"/>
      <c r="T274" s="14"/>
      <c r="U274" s="14"/>
      <c r="V274" s="9"/>
      <c r="W274" s="9"/>
      <c r="X274" s="13"/>
      <c r="Y274" s="15" t="str">
        <f aca="false">IF(OR(A274="",H274=""),"",H274-A274)</f>
        <v/>
      </c>
      <c r="Z274" s="15" t="str">
        <f aca="false">IF(OR(A274="",Q274=""),"",Q274-A274)</f>
        <v/>
      </c>
      <c r="AA274" s="16" t="str">
        <f aca="false">IF(OR(L274="",J274=""),"",L274*IF(K274="",$C$3,K274)*J274*IF(E274="Short",1,-1))</f>
        <v/>
      </c>
      <c r="AB274" s="16" t="str">
        <f aca="false">IF(OR(A274="",L274="",J274=""),"",IF(N(U274)&gt;0,U274,IF(E274="Long",L274*IF(K274="",$C$3,K274)*J274,IF(AND(N(F274)&gt;0,N(G274)&gt;0),MAX(0,ABS(F274-G274)-L274)*IF(K274="",$C$3,K274)*J274,IF(AND(D274="Put",N(F274)&gt;0),MAX(0,F274-L274)*IF(K274="",$C$3,K274)*J274,"")))))</f>
        <v/>
      </c>
      <c r="AC274" s="16" t="str">
        <f aca="false">IF(OR(A274="",L274="",J274="",R274="",R274="Open"),"",IF(E274="Short",L274-N(S274),N(S274)-L274)*IF(K274="",$C$3,K274)*J274-N(T274))</f>
        <v/>
      </c>
      <c r="AD274" s="17" t="str">
        <f aca="false">IF(OR(AC274="",AB274=""),"",IF(AB274&gt;0,AC274/AB274,""))</f>
        <v/>
      </c>
      <c r="AE274" s="18" t="str">
        <f aca="false">IF(OR(AC274="",Q274=""),"",DATE(YEAR(Q274),MONTH(Q274),1))</f>
        <v/>
      </c>
      <c r="AF274" s="15" t="str">
        <f aca="false">IF(AC274="","",1)</f>
        <v/>
      </c>
    </row>
    <row r="275" customFormat="false" ht="15" hidden="false" customHeight="false" outlineLevel="0" collapsed="false">
      <c r="A275" s="8"/>
      <c r="B275" s="9"/>
      <c r="C275" s="9"/>
      <c r="D275" s="9"/>
      <c r="E275" s="9"/>
      <c r="F275" s="10"/>
      <c r="G275" s="10"/>
      <c r="H275" s="8"/>
      <c r="I275" s="10"/>
      <c r="J275" s="9"/>
      <c r="K275" s="9"/>
      <c r="L275" s="10"/>
      <c r="M275" s="11"/>
      <c r="N275" s="12"/>
      <c r="O275" s="13"/>
      <c r="P275" s="13"/>
      <c r="Q275" s="8"/>
      <c r="R275" s="9"/>
      <c r="S275" s="10"/>
      <c r="T275" s="14"/>
      <c r="U275" s="14"/>
      <c r="V275" s="9"/>
      <c r="W275" s="9"/>
      <c r="X275" s="13"/>
      <c r="Y275" s="15" t="str">
        <f aca="false">IF(OR(A275="",H275=""),"",H275-A275)</f>
        <v/>
      </c>
      <c r="Z275" s="15" t="str">
        <f aca="false">IF(OR(A275="",Q275=""),"",Q275-A275)</f>
        <v/>
      </c>
      <c r="AA275" s="16" t="str">
        <f aca="false">IF(OR(L275="",J275=""),"",L275*IF(K275="",$C$3,K275)*J275*IF(E275="Short",1,-1))</f>
        <v/>
      </c>
      <c r="AB275" s="16" t="str">
        <f aca="false">IF(OR(A275="",L275="",J275=""),"",IF(N(U275)&gt;0,U275,IF(E275="Long",L275*IF(K275="",$C$3,K275)*J275,IF(AND(N(F275)&gt;0,N(G275)&gt;0),MAX(0,ABS(F275-G275)-L275)*IF(K275="",$C$3,K275)*J275,IF(AND(D275="Put",N(F275)&gt;0),MAX(0,F275-L275)*IF(K275="",$C$3,K275)*J275,"")))))</f>
        <v/>
      </c>
      <c r="AC275" s="16" t="str">
        <f aca="false">IF(OR(A275="",L275="",J275="",R275="",R275="Open"),"",IF(E275="Short",L275-N(S275),N(S275)-L275)*IF(K275="",$C$3,K275)*J275-N(T275))</f>
        <v/>
      </c>
      <c r="AD275" s="17" t="str">
        <f aca="false">IF(OR(AC275="",AB275=""),"",IF(AB275&gt;0,AC275/AB275,""))</f>
        <v/>
      </c>
      <c r="AE275" s="18" t="str">
        <f aca="false">IF(OR(AC275="",Q275=""),"",DATE(YEAR(Q275),MONTH(Q275),1))</f>
        <v/>
      </c>
      <c r="AF275" s="15" t="str">
        <f aca="false">IF(AC275="","",1)</f>
        <v/>
      </c>
    </row>
    <row r="276" customFormat="false" ht="15" hidden="false" customHeight="false" outlineLevel="0" collapsed="false">
      <c r="A276" s="8"/>
      <c r="B276" s="9"/>
      <c r="C276" s="9"/>
      <c r="D276" s="9"/>
      <c r="E276" s="9"/>
      <c r="F276" s="10"/>
      <c r="G276" s="10"/>
      <c r="H276" s="8"/>
      <c r="I276" s="10"/>
      <c r="J276" s="9"/>
      <c r="K276" s="9"/>
      <c r="L276" s="10"/>
      <c r="M276" s="11"/>
      <c r="N276" s="12"/>
      <c r="O276" s="13"/>
      <c r="P276" s="13"/>
      <c r="Q276" s="8"/>
      <c r="R276" s="9"/>
      <c r="S276" s="10"/>
      <c r="T276" s="14"/>
      <c r="U276" s="14"/>
      <c r="V276" s="9"/>
      <c r="W276" s="9"/>
      <c r="X276" s="13"/>
      <c r="Y276" s="15" t="str">
        <f aca="false">IF(OR(A276="",H276=""),"",H276-A276)</f>
        <v/>
      </c>
      <c r="Z276" s="15" t="str">
        <f aca="false">IF(OR(A276="",Q276=""),"",Q276-A276)</f>
        <v/>
      </c>
      <c r="AA276" s="16" t="str">
        <f aca="false">IF(OR(L276="",J276=""),"",L276*IF(K276="",$C$3,K276)*J276*IF(E276="Short",1,-1))</f>
        <v/>
      </c>
      <c r="AB276" s="16" t="str">
        <f aca="false">IF(OR(A276="",L276="",J276=""),"",IF(N(U276)&gt;0,U276,IF(E276="Long",L276*IF(K276="",$C$3,K276)*J276,IF(AND(N(F276)&gt;0,N(G276)&gt;0),MAX(0,ABS(F276-G276)-L276)*IF(K276="",$C$3,K276)*J276,IF(AND(D276="Put",N(F276)&gt;0),MAX(0,F276-L276)*IF(K276="",$C$3,K276)*J276,"")))))</f>
        <v/>
      </c>
      <c r="AC276" s="16" t="str">
        <f aca="false">IF(OR(A276="",L276="",J276="",R276="",R276="Open"),"",IF(E276="Short",L276-N(S276),N(S276)-L276)*IF(K276="",$C$3,K276)*J276-N(T276))</f>
        <v/>
      </c>
      <c r="AD276" s="17" t="str">
        <f aca="false">IF(OR(AC276="",AB276=""),"",IF(AB276&gt;0,AC276/AB276,""))</f>
        <v/>
      </c>
      <c r="AE276" s="18" t="str">
        <f aca="false">IF(OR(AC276="",Q276=""),"",DATE(YEAR(Q276),MONTH(Q276),1))</f>
        <v/>
      </c>
      <c r="AF276" s="15" t="str">
        <f aca="false">IF(AC276="","",1)</f>
        <v/>
      </c>
    </row>
    <row r="277" customFormat="false" ht="15" hidden="false" customHeight="false" outlineLevel="0" collapsed="false">
      <c r="A277" s="8"/>
      <c r="B277" s="9"/>
      <c r="C277" s="9"/>
      <c r="D277" s="9"/>
      <c r="E277" s="9"/>
      <c r="F277" s="10"/>
      <c r="G277" s="10"/>
      <c r="H277" s="8"/>
      <c r="I277" s="10"/>
      <c r="J277" s="9"/>
      <c r="K277" s="9"/>
      <c r="L277" s="10"/>
      <c r="M277" s="11"/>
      <c r="N277" s="12"/>
      <c r="O277" s="13"/>
      <c r="P277" s="13"/>
      <c r="Q277" s="8"/>
      <c r="R277" s="9"/>
      <c r="S277" s="10"/>
      <c r="T277" s="14"/>
      <c r="U277" s="14"/>
      <c r="V277" s="9"/>
      <c r="W277" s="9"/>
      <c r="X277" s="13"/>
      <c r="Y277" s="15" t="str">
        <f aca="false">IF(OR(A277="",H277=""),"",H277-A277)</f>
        <v/>
      </c>
      <c r="Z277" s="15" t="str">
        <f aca="false">IF(OR(A277="",Q277=""),"",Q277-A277)</f>
        <v/>
      </c>
      <c r="AA277" s="16" t="str">
        <f aca="false">IF(OR(L277="",J277=""),"",L277*IF(K277="",$C$3,K277)*J277*IF(E277="Short",1,-1))</f>
        <v/>
      </c>
      <c r="AB277" s="16" t="str">
        <f aca="false">IF(OR(A277="",L277="",J277=""),"",IF(N(U277)&gt;0,U277,IF(E277="Long",L277*IF(K277="",$C$3,K277)*J277,IF(AND(N(F277)&gt;0,N(G277)&gt;0),MAX(0,ABS(F277-G277)-L277)*IF(K277="",$C$3,K277)*J277,IF(AND(D277="Put",N(F277)&gt;0),MAX(0,F277-L277)*IF(K277="",$C$3,K277)*J277,"")))))</f>
        <v/>
      </c>
      <c r="AC277" s="16" t="str">
        <f aca="false">IF(OR(A277="",L277="",J277="",R277="",R277="Open"),"",IF(E277="Short",L277-N(S277),N(S277)-L277)*IF(K277="",$C$3,K277)*J277-N(T277))</f>
        <v/>
      </c>
      <c r="AD277" s="17" t="str">
        <f aca="false">IF(OR(AC277="",AB277=""),"",IF(AB277&gt;0,AC277/AB277,""))</f>
        <v/>
      </c>
      <c r="AE277" s="18" t="str">
        <f aca="false">IF(OR(AC277="",Q277=""),"",DATE(YEAR(Q277),MONTH(Q277),1))</f>
        <v/>
      </c>
      <c r="AF277" s="15" t="str">
        <f aca="false">IF(AC277="","",1)</f>
        <v/>
      </c>
    </row>
    <row r="278" customFormat="false" ht="15" hidden="false" customHeight="false" outlineLevel="0" collapsed="false">
      <c r="A278" s="8"/>
      <c r="B278" s="9"/>
      <c r="C278" s="9"/>
      <c r="D278" s="9"/>
      <c r="E278" s="9"/>
      <c r="F278" s="10"/>
      <c r="G278" s="10"/>
      <c r="H278" s="8"/>
      <c r="I278" s="10"/>
      <c r="J278" s="9"/>
      <c r="K278" s="9"/>
      <c r="L278" s="10"/>
      <c r="M278" s="11"/>
      <c r="N278" s="12"/>
      <c r="O278" s="13"/>
      <c r="P278" s="13"/>
      <c r="Q278" s="8"/>
      <c r="R278" s="9"/>
      <c r="S278" s="10"/>
      <c r="T278" s="14"/>
      <c r="U278" s="14"/>
      <c r="V278" s="9"/>
      <c r="W278" s="9"/>
      <c r="X278" s="13"/>
      <c r="Y278" s="15" t="str">
        <f aca="false">IF(OR(A278="",H278=""),"",H278-A278)</f>
        <v/>
      </c>
      <c r="Z278" s="15" t="str">
        <f aca="false">IF(OR(A278="",Q278=""),"",Q278-A278)</f>
        <v/>
      </c>
      <c r="AA278" s="16" t="str">
        <f aca="false">IF(OR(L278="",J278=""),"",L278*IF(K278="",$C$3,K278)*J278*IF(E278="Short",1,-1))</f>
        <v/>
      </c>
      <c r="AB278" s="16" t="str">
        <f aca="false">IF(OR(A278="",L278="",J278=""),"",IF(N(U278)&gt;0,U278,IF(E278="Long",L278*IF(K278="",$C$3,K278)*J278,IF(AND(N(F278)&gt;0,N(G278)&gt;0),MAX(0,ABS(F278-G278)-L278)*IF(K278="",$C$3,K278)*J278,IF(AND(D278="Put",N(F278)&gt;0),MAX(0,F278-L278)*IF(K278="",$C$3,K278)*J278,"")))))</f>
        <v/>
      </c>
      <c r="AC278" s="16" t="str">
        <f aca="false">IF(OR(A278="",L278="",J278="",R278="",R278="Open"),"",IF(E278="Short",L278-N(S278),N(S278)-L278)*IF(K278="",$C$3,K278)*J278-N(T278))</f>
        <v/>
      </c>
      <c r="AD278" s="17" t="str">
        <f aca="false">IF(OR(AC278="",AB278=""),"",IF(AB278&gt;0,AC278/AB278,""))</f>
        <v/>
      </c>
      <c r="AE278" s="18" t="str">
        <f aca="false">IF(OR(AC278="",Q278=""),"",DATE(YEAR(Q278),MONTH(Q278),1))</f>
        <v/>
      </c>
      <c r="AF278" s="15" t="str">
        <f aca="false">IF(AC278="","",1)</f>
        <v/>
      </c>
    </row>
    <row r="279" customFormat="false" ht="15" hidden="false" customHeight="false" outlineLevel="0" collapsed="false">
      <c r="A279" s="8"/>
      <c r="B279" s="9"/>
      <c r="C279" s="9"/>
      <c r="D279" s="9"/>
      <c r="E279" s="9"/>
      <c r="F279" s="10"/>
      <c r="G279" s="10"/>
      <c r="H279" s="8"/>
      <c r="I279" s="10"/>
      <c r="J279" s="9"/>
      <c r="K279" s="9"/>
      <c r="L279" s="10"/>
      <c r="M279" s="11"/>
      <c r="N279" s="12"/>
      <c r="O279" s="13"/>
      <c r="P279" s="13"/>
      <c r="Q279" s="8"/>
      <c r="R279" s="9"/>
      <c r="S279" s="10"/>
      <c r="T279" s="14"/>
      <c r="U279" s="14"/>
      <c r="V279" s="9"/>
      <c r="W279" s="9"/>
      <c r="X279" s="13"/>
      <c r="Y279" s="15" t="str">
        <f aca="false">IF(OR(A279="",H279=""),"",H279-A279)</f>
        <v/>
      </c>
      <c r="Z279" s="15" t="str">
        <f aca="false">IF(OR(A279="",Q279=""),"",Q279-A279)</f>
        <v/>
      </c>
      <c r="AA279" s="16" t="str">
        <f aca="false">IF(OR(L279="",J279=""),"",L279*IF(K279="",$C$3,K279)*J279*IF(E279="Short",1,-1))</f>
        <v/>
      </c>
      <c r="AB279" s="16" t="str">
        <f aca="false">IF(OR(A279="",L279="",J279=""),"",IF(N(U279)&gt;0,U279,IF(E279="Long",L279*IF(K279="",$C$3,K279)*J279,IF(AND(N(F279)&gt;0,N(G279)&gt;0),MAX(0,ABS(F279-G279)-L279)*IF(K279="",$C$3,K279)*J279,IF(AND(D279="Put",N(F279)&gt;0),MAX(0,F279-L279)*IF(K279="",$C$3,K279)*J279,"")))))</f>
        <v/>
      </c>
      <c r="AC279" s="16" t="str">
        <f aca="false">IF(OR(A279="",L279="",J279="",R279="",R279="Open"),"",IF(E279="Short",L279-N(S279),N(S279)-L279)*IF(K279="",$C$3,K279)*J279-N(T279))</f>
        <v/>
      </c>
      <c r="AD279" s="17" t="str">
        <f aca="false">IF(OR(AC279="",AB279=""),"",IF(AB279&gt;0,AC279/AB279,""))</f>
        <v/>
      </c>
      <c r="AE279" s="18" t="str">
        <f aca="false">IF(OR(AC279="",Q279=""),"",DATE(YEAR(Q279),MONTH(Q279),1))</f>
        <v/>
      </c>
      <c r="AF279" s="15" t="str">
        <f aca="false">IF(AC279="","",1)</f>
        <v/>
      </c>
    </row>
    <row r="280" customFormat="false" ht="15" hidden="false" customHeight="false" outlineLevel="0" collapsed="false">
      <c r="A280" s="8"/>
      <c r="B280" s="9"/>
      <c r="C280" s="9"/>
      <c r="D280" s="9"/>
      <c r="E280" s="9"/>
      <c r="F280" s="10"/>
      <c r="G280" s="10"/>
      <c r="H280" s="8"/>
      <c r="I280" s="10"/>
      <c r="J280" s="9"/>
      <c r="K280" s="9"/>
      <c r="L280" s="10"/>
      <c r="M280" s="11"/>
      <c r="N280" s="12"/>
      <c r="O280" s="13"/>
      <c r="P280" s="13"/>
      <c r="Q280" s="8"/>
      <c r="R280" s="9"/>
      <c r="S280" s="10"/>
      <c r="T280" s="14"/>
      <c r="U280" s="14"/>
      <c r="V280" s="9"/>
      <c r="W280" s="9"/>
      <c r="X280" s="13"/>
      <c r="Y280" s="15" t="str">
        <f aca="false">IF(OR(A280="",H280=""),"",H280-A280)</f>
        <v/>
      </c>
      <c r="Z280" s="15" t="str">
        <f aca="false">IF(OR(A280="",Q280=""),"",Q280-A280)</f>
        <v/>
      </c>
      <c r="AA280" s="16" t="str">
        <f aca="false">IF(OR(L280="",J280=""),"",L280*IF(K280="",$C$3,K280)*J280*IF(E280="Short",1,-1))</f>
        <v/>
      </c>
      <c r="AB280" s="16" t="str">
        <f aca="false">IF(OR(A280="",L280="",J280=""),"",IF(N(U280)&gt;0,U280,IF(E280="Long",L280*IF(K280="",$C$3,K280)*J280,IF(AND(N(F280)&gt;0,N(G280)&gt;0),MAX(0,ABS(F280-G280)-L280)*IF(K280="",$C$3,K280)*J280,IF(AND(D280="Put",N(F280)&gt;0),MAX(0,F280-L280)*IF(K280="",$C$3,K280)*J280,"")))))</f>
        <v/>
      </c>
      <c r="AC280" s="16" t="str">
        <f aca="false">IF(OR(A280="",L280="",J280="",R280="",R280="Open"),"",IF(E280="Short",L280-N(S280),N(S280)-L280)*IF(K280="",$C$3,K280)*J280-N(T280))</f>
        <v/>
      </c>
      <c r="AD280" s="17" t="str">
        <f aca="false">IF(OR(AC280="",AB280=""),"",IF(AB280&gt;0,AC280/AB280,""))</f>
        <v/>
      </c>
      <c r="AE280" s="18" t="str">
        <f aca="false">IF(OR(AC280="",Q280=""),"",DATE(YEAR(Q280),MONTH(Q280),1))</f>
        <v/>
      </c>
      <c r="AF280" s="15" t="str">
        <f aca="false">IF(AC280="","",1)</f>
        <v/>
      </c>
    </row>
    <row r="281" customFormat="false" ht="15" hidden="false" customHeight="false" outlineLevel="0" collapsed="false">
      <c r="A281" s="8"/>
      <c r="B281" s="9"/>
      <c r="C281" s="9"/>
      <c r="D281" s="9"/>
      <c r="E281" s="9"/>
      <c r="F281" s="10"/>
      <c r="G281" s="10"/>
      <c r="H281" s="8"/>
      <c r="I281" s="10"/>
      <c r="J281" s="9"/>
      <c r="K281" s="9"/>
      <c r="L281" s="10"/>
      <c r="M281" s="11"/>
      <c r="N281" s="12"/>
      <c r="O281" s="13"/>
      <c r="P281" s="13"/>
      <c r="Q281" s="8"/>
      <c r="R281" s="9"/>
      <c r="S281" s="10"/>
      <c r="T281" s="14"/>
      <c r="U281" s="14"/>
      <c r="V281" s="9"/>
      <c r="W281" s="9"/>
      <c r="X281" s="13"/>
      <c r="Y281" s="15" t="str">
        <f aca="false">IF(OR(A281="",H281=""),"",H281-A281)</f>
        <v/>
      </c>
      <c r="Z281" s="15" t="str">
        <f aca="false">IF(OR(A281="",Q281=""),"",Q281-A281)</f>
        <v/>
      </c>
      <c r="AA281" s="16" t="str">
        <f aca="false">IF(OR(L281="",J281=""),"",L281*IF(K281="",$C$3,K281)*J281*IF(E281="Short",1,-1))</f>
        <v/>
      </c>
      <c r="AB281" s="16" t="str">
        <f aca="false">IF(OR(A281="",L281="",J281=""),"",IF(N(U281)&gt;0,U281,IF(E281="Long",L281*IF(K281="",$C$3,K281)*J281,IF(AND(N(F281)&gt;0,N(G281)&gt;0),MAX(0,ABS(F281-G281)-L281)*IF(K281="",$C$3,K281)*J281,IF(AND(D281="Put",N(F281)&gt;0),MAX(0,F281-L281)*IF(K281="",$C$3,K281)*J281,"")))))</f>
        <v/>
      </c>
      <c r="AC281" s="16" t="str">
        <f aca="false">IF(OR(A281="",L281="",J281="",R281="",R281="Open"),"",IF(E281="Short",L281-N(S281),N(S281)-L281)*IF(K281="",$C$3,K281)*J281-N(T281))</f>
        <v/>
      </c>
      <c r="AD281" s="17" t="str">
        <f aca="false">IF(OR(AC281="",AB281=""),"",IF(AB281&gt;0,AC281/AB281,""))</f>
        <v/>
      </c>
      <c r="AE281" s="18" t="str">
        <f aca="false">IF(OR(AC281="",Q281=""),"",DATE(YEAR(Q281),MONTH(Q281),1))</f>
        <v/>
      </c>
      <c r="AF281" s="15" t="str">
        <f aca="false">IF(AC281="","",1)</f>
        <v/>
      </c>
    </row>
    <row r="282" customFormat="false" ht="15" hidden="false" customHeight="false" outlineLevel="0" collapsed="false">
      <c r="A282" s="8"/>
      <c r="B282" s="9"/>
      <c r="C282" s="9"/>
      <c r="D282" s="9"/>
      <c r="E282" s="9"/>
      <c r="F282" s="10"/>
      <c r="G282" s="10"/>
      <c r="H282" s="8"/>
      <c r="I282" s="10"/>
      <c r="J282" s="9"/>
      <c r="K282" s="9"/>
      <c r="L282" s="10"/>
      <c r="M282" s="11"/>
      <c r="N282" s="12"/>
      <c r="O282" s="13"/>
      <c r="P282" s="13"/>
      <c r="Q282" s="8"/>
      <c r="R282" s="9"/>
      <c r="S282" s="10"/>
      <c r="T282" s="14"/>
      <c r="U282" s="14"/>
      <c r="V282" s="9"/>
      <c r="W282" s="9"/>
      <c r="X282" s="13"/>
      <c r="Y282" s="15" t="str">
        <f aca="false">IF(OR(A282="",H282=""),"",H282-A282)</f>
        <v/>
      </c>
      <c r="Z282" s="15" t="str">
        <f aca="false">IF(OR(A282="",Q282=""),"",Q282-A282)</f>
        <v/>
      </c>
      <c r="AA282" s="16" t="str">
        <f aca="false">IF(OR(L282="",J282=""),"",L282*IF(K282="",$C$3,K282)*J282*IF(E282="Short",1,-1))</f>
        <v/>
      </c>
      <c r="AB282" s="16" t="str">
        <f aca="false">IF(OR(A282="",L282="",J282=""),"",IF(N(U282)&gt;0,U282,IF(E282="Long",L282*IF(K282="",$C$3,K282)*J282,IF(AND(N(F282)&gt;0,N(G282)&gt;0),MAX(0,ABS(F282-G282)-L282)*IF(K282="",$C$3,K282)*J282,IF(AND(D282="Put",N(F282)&gt;0),MAX(0,F282-L282)*IF(K282="",$C$3,K282)*J282,"")))))</f>
        <v/>
      </c>
      <c r="AC282" s="16" t="str">
        <f aca="false">IF(OR(A282="",L282="",J282="",R282="",R282="Open"),"",IF(E282="Short",L282-N(S282),N(S282)-L282)*IF(K282="",$C$3,K282)*J282-N(T282))</f>
        <v/>
      </c>
      <c r="AD282" s="17" t="str">
        <f aca="false">IF(OR(AC282="",AB282=""),"",IF(AB282&gt;0,AC282/AB282,""))</f>
        <v/>
      </c>
      <c r="AE282" s="18" t="str">
        <f aca="false">IF(OR(AC282="",Q282=""),"",DATE(YEAR(Q282),MONTH(Q282),1))</f>
        <v/>
      </c>
      <c r="AF282" s="15" t="str">
        <f aca="false">IF(AC282="","",1)</f>
        <v/>
      </c>
    </row>
    <row r="283" customFormat="false" ht="15" hidden="false" customHeight="false" outlineLevel="0" collapsed="false">
      <c r="A283" s="8"/>
      <c r="B283" s="9"/>
      <c r="C283" s="9"/>
      <c r="D283" s="9"/>
      <c r="E283" s="9"/>
      <c r="F283" s="10"/>
      <c r="G283" s="10"/>
      <c r="H283" s="8"/>
      <c r="I283" s="10"/>
      <c r="J283" s="9"/>
      <c r="K283" s="9"/>
      <c r="L283" s="10"/>
      <c r="M283" s="11"/>
      <c r="N283" s="12"/>
      <c r="O283" s="13"/>
      <c r="P283" s="13"/>
      <c r="Q283" s="8"/>
      <c r="R283" s="9"/>
      <c r="S283" s="10"/>
      <c r="T283" s="14"/>
      <c r="U283" s="14"/>
      <c r="V283" s="9"/>
      <c r="W283" s="9"/>
      <c r="X283" s="13"/>
      <c r="Y283" s="15" t="str">
        <f aca="false">IF(OR(A283="",H283=""),"",H283-A283)</f>
        <v/>
      </c>
      <c r="Z283" s="15" t="str">
        <f aca="false">IF(OR(A283="",Q283=""),"",Q283-A283)</f>
        <v/>
      </c>
      <c r="AA283" s="16" t="str">
        <f aca="false">IF(OR(L283="",J283=""),"",L283*IF(K283="",$C$3,K283)*J283*IF(E283="Short",1,-1))</f>
        <v/>
      </c>
      <c r="AB283" s="16" t="str">
        <f aca="false">IF(OR(A283="",L283="",J283=""),"",IF(N(U283)&gt;0,U283,IF(E283="Long",L283*IF(K283="",$C$3,K283)*J283,IF(AND(N(F283)&gt;0,N(G283)&gt;0),MAX(0,ABS(F283-G283)-L283)*IF(K283="",$C$3,K283)*J283,IF(AND(D283="Put",N(F283)&gt;0),MAX(0,F283-L283)*IF(K283="",$C$3,K283)*J283,"")))))</f>
        <v/>
      </c>
      <c r="AC283" s="16" t="str">
        <f aca="false">IF(OR(A283="",L283="",J283="",R283="",R283="Open"),"",IF(E283="Short",L283-N(S283),N(S283)-L283)*IF(K283="",$C$3,K283)*J283-N(T283))</f>
        <v/>
      </c>
      <c r="AD283" s="17" t="str">
        <f aca="false">IF(OR(AC283="",AB283=""),"",IF(AB283&gt;0,AC283/AB283,""))</f>
        <v/>
      </c>
      <c r="AE283" s="18" t="str">
        <f aca="false">IF(OR(AC283="",Q283=""),"",DATE(YEAR(Q283),MONTH(Q283),1))</f>
        <v/>
      </c>
      <c r="AF283" s="15" t="str">
        <f aca="false">IF(AC283="","",1)</f>
        <v/>
      </c>
    </row>
    <row r="284" customFormat="false" ht="15" hidden="false" customHeight="false" outlineLevel="0" collapsed="false">
      <c r="A284" s="8"/>
      <c r="B284" s="9"/>
      <c r="C284" s="9"/>
      <c r="D284" s="9"/>
      <c r="E284" s="9"/>
      <c r="F284" s="10"/>
      <c r="G284" s="10"/>
      <c r="H284" s="8"/>
      <c r="I284" s="10"/>
      <c r="J284" s="9"/>
      <c r="K284" s="9"/>
      <c r="L284" s="10"/>
      <c r="M284" s="11"/>
      <c r="N284" s="12"/>
      <c r="O284" s="13"/>
      <c r="P284" s="13"/>
      <c r="Q284" s="8"/>
      <c r="R284" s="9"/>
      <c r="S284" s="10"/>
      <c r="T284" s="14"/>
      <c r="U284" s="14"/>
      <c r="V284" s="9"/>
      <c r="W284" s="9"/>
      <c r="X284" s="13"/>
      <c r="Y284" s="15" t="str">
        <f aca="false">IF(OR(A284="",H284=""),"",H284-A284)</f>
        <v/>
      </c>
      <c r="Z284" s="15" t="str">
        <f aca="false">IF(OR(A284="",Q284=""),"",Q284-A284)</f>
        <v/>
      </c>
      <c r="AA284" s="16" t="str">
        <f aca="false">IF(OR(L284="",J284=""),"",L284*IF(K284="",$C$3,K284)*J284*IF(E284="Short",1,-1))</f>
        <v/>
      </c>
      <c r="AB284" s="16" t="str">
        <f aca="false">IF(OR(A284="",L284="",J284=""),"",IF(N(U284)&gt;0,U284,IF(E284="Long",L284*IF(K284="",$C$3,K284)*J284,IF(AND(N(F284)&gt;0,N(G284)&gt;0),MAX(0,ABS(F284-G284)-L284)*IF(K284="",$C$3,K284)*J284,IF(AND(D284="Put",N(F284)&gt;0),MAX(0,F284-L284)*IF(K284="",$C$3,K284)*J284,"")))))</f>
        <v/>
      </c>
      <c r="AC284" s="16" t="str">
        <f aca="false">IF(OR(A284="",L284="",J284="",R284="",R284="Open"),"",IF(E284="Short",L284-N(S284),N(S284)-L284)*IF(K284="",$C$3,K284)*J284-N(T284))</f>
        <v/>
      </c>
      <c r="AD284" s="17" t="str">
        <f aca="false">IF(OR(AC284="",AB284=""),"",IF(AB284&gt;0,AC284/AB284,""))</f>
        <v/>
      </c>
      <c r="AE284" s="18" t="str">
        <f aca="false">IF(OR(AC284="",Q284=""),"",DATE(YEAR(Q284),MONTH(Q284),1))</f>
        <v/>
      </c>
      <c r="AF284" s="15" t="str">
        <f aca="false">IF(AC284="","",1)</f>
        <v/>
      </c>
    </row>
    <row r="285" customFormat="false" ht="15" hidden="false" customHeight="false" outlineLevel="0" collapsed="false">
      <c r="A285" s="8"/>
      <c r="B285" s="9"/>
      <c r="C285" s="9"/>
      <c r="D285" s="9"/>
      <c r="E285" s="9"/>
      <c r="F285" s="10"/>
      <c r="G285" s="10"/>
      <c r="H285" s="8"/>
      <c r="I285" s="10"/>
      <c r="J285" s="9"/>
      <c r="K285" s="9"/>
      <c r="L285" s="10"/>
      <c r="M285" s="11"/>
      <c r="N285" s="12"/>
      <c r="O285" s="13"/>
      <c r="P285" s="13"/>
      <c r="Q285" s="8"/>
      <c r="R285" s="9"/>
      <c r="S285" s="10"/>
      <c r="T285" s="14"/>
      <c r="U285" s="14"/>
      <c r="V285" s="9"/>
      <c r="W285" s="9"/>
      <c r="X285" s="13"/>
      <c r="Y285" s="15" t="str">
        <f aca="false">IF(OR(A285="",H285=""),"",H285-A285)</f>
        <v/>
      </c>
      <c r="Z285" s="15" t="str">
        <f aca="false">IF(OR(A285="",Q285=""),"",Q285-A285)</f>
        <v/>
      </c>
      <c r="AA285" s="16" t="str">
        <f aca="false">IF(OR(L285="",J285=""),"",L285*IF(K285="",$C$3,K285)*J285*IF(E285="Short",1,-1))</f>
        <v/>
      </c>
      <c r="AB285" s="16" t="str">
        <f aca="false">IF(OR(A285="",L285="",J285=""),"",IF(N(U285)&gt;0,U285,IF(E285="Long",L285*IF(K285="",$C$3,K285)*J285,IF(AND(N(F285)&gt;0,N(G285)&gt;0),MAX(0,ABS(F285-G285)-L285)*IF(K285="",$C$3,K285)*J285,IF(AND(D285="Put",N(F285)&gt;0),MAX(0,F285-L285)*IF(K285="",$C$3,K285)*J285,"")))))</f>
        <v/>
      </c>
      <c r="AC285" s="16" t="str">
        <f aca="false">IF(OR(A285="",L285="",J285="",R285="",R285="Open"),"",IF(E285="Short",L285-N(S285),N(S285)-L285)*IF(K285="",$C$3,K285)*J285-N(T285))</f>
        <v/>
      </c>
      <c r="AD285" s="17" t="str">
        <f aca="false">IF(OR(AC285="",AB285=""),"",IF(AB285&gt;0,AC285/AB285,""))</f>
        <v/>
      </c>
      <c r="AE285" s="18" t="str">
        <f aca="false">IF(OR(AC285="",Q285=""),"",DATE(YEAR(Q285),MONTH(Q285),1))</f>
        <v/>
      </c>
      <c r="AF285" s="15" t="str">
        <f aca="false">IF(AC285="","",1)</f>
        <v/>
      </c>
    </row>
    <row r="286" customFormat="false" ht="15" hidden="false" customHeight="false" outlineLevel="0" collapsed="false">
      <c r="A286" s="8"/>
      <c r="B286" s="9"/>
      <c r="C286" s="9"/>
      <c r="D286" s="9"/>
      <c r="E286" s="9"/>
      <c r="F286" s="10"/>
      <c r="G286" s="10"/>
      <c r="H286" s="8"/>
      <c r="I286" s="10"/>
      <c r="J286" s="9"/>
      <c r="K286" s="9"/>
      <c r="L286" s="10"/>
      <c r="M286" s="11"/>
      <c r="N286" s="12"/>
      <c r="O286" s="13"/>
      <c r="P286" s="13"/>
      <c r="Q286" s="8"/>
      <c r="R286" s="9"/>
      <c r="S286" s="10"/>
      <c r="T286" s="14"/>
      <c r="U286" s="14"/>
      <c r="V286" s="9"/>
      <c r="W286" s="9"/>
      <c r="X286" s="13"/>
      <c r="Y286" s="15" t="str">
        <f aca="false">IF(OR(A286="",H286=""),"",H286-A286)</f>
        <v/>
      </c>
      <c r="Z286" s="15" t="str">
        <f aca="false">IF(OR(A286="",Q286=""),"",Q286-A286)</f>
        <v/>
      </c>
      <c r="AA286" s="16" t="str">
        <f aca="false">IF(OR(L286="",J286=""),"",L286*IF(K286="",$C$3,K286)*J286*IF(E286="Short",1,-1))</f>
        <v/>
      </c>
      <c r="AB286" s="16" t="str">
        <f aca="false">IF(OR(A286="",L286="",J286=""),"",IF(N(U286)&gt;0,U286,IF(E286="Long",L286*IF(K286="",$C$3,K286)*J286,IF(AND(N(F286)&gt;0,N(G286)&gt;0),MAX(0,ABS(F286-G286)-L286)*IF(K286="",$C$3,K286)*J286,IF(AND(D286="Put",N(F286)&gt;0),MAX(0,F286-L286)*IF(K286="",$C$3,K286)*J286,"")))))</f>
        <v/>
      </c>
      <c r="AC286" s="16" t="str">
        <f aca="false">IF(OR(A286="",L286="",J286="",R286="",R286="Open"),"",IF(E286="Short",L286-N(S286),N(S286)-L286)*IF(K286="",$C$3,K286)*J286-N(T286))</f>
        <v/>
      </c>
      <c r="AD286" s="17" t="str">
        <f aca="false">IF(OR(AC286="",AB286=""),"",IF(AB286&gt;0,AC286/AB286,""))</f>
        <v/>
      </c>
      <c r="AE286" s="18" t="str">
        <f aca="false">IF(OR(AC286="",Q286=""),"",DATE(YEAR(Q286),MONTH(Q286),1))</f>
        <v/>
      </c>
      <c r="AF286" s="15" t="str">
        <f aca="false">IF(AC286="","",1)</f>
        <v/>
      </c>
    </row>
    <row r="287" customFormat="false" ht="15" hidden="false" customHeight="false" outlineLevel="0" collapsed="false">
      <c r="A287" s="8"/>
      <c r="B287" s="9"/>
      <c r="C287" s="9"/>
      <c r="D287" s="9"/>
      <c r="E287" s="9"/>
      <c r="F287" s="10"/>
      <c r="G287" s="10"/>
      <c r="H287" s="8"/>
      <c r="I287" s="10"/>
      <c r="J287" s="9"/>
      <c r="K287" s="9"/>
      <c r="L287" s="10"/>
      <c r="M287" s="11"/>
      <c r="N287" s="12"/>
      <c r="O287" s="13"/>
      <c r="P287" s="13"/>
      <c r="Q287" s="8"/>
      <c r="R287" s="9"/>
      <c r="S287" s="10"/>
      <c r="T287" s="14"/>
      <c r="U287" s="14"/>
      <c r="V287" s="9"/>
      <c r="W287" s="9"/>
      <c r="X287" s="13"/>
      <c r="Y287" s="15" t="str">
        <f aca="false">IF(OR(A287="",H287=""),"",H287-A287)</f>
        <v/>
      </c>
      <c r="Z287" s="15" t="str">
        <f aca="false">IF(OR(A287="",Q287=""),"",Q287-A287)</f>
        <v/>
      </c>
      <c r="AA287" s="16" t="str">
        <f aca="false">IF(OR(L287="",J287=""),"",L287*IF(K287="",$C$3,K287)*J287*IF(E287="Short",1,-1))</f>
        <v/>
      </c>
      <c r="AB287" s="16" t="str">
        <f aca="false">IF(OR(A287="",L287="",J287=""),"",IF(N(U287)&gt;0,U287,IF(E287="Long",L287*IF(K287="",$C$3,K287)*J287,IF(AND(N(F287)&gt;0,N(G287)&gt;0),MAX(0,ABS(F287-G287)-L287)*IF(K287="",$C$3,K287)*J287,IF(AND(D287="Put",N(F287)&gt;0),MAX(0,F287-L287)*IF(K287="",$C$3,K287)*J287,"")))))</f>
        <v/>
      </c>
      <c r="AC287" s="16" t="str">
        <f aca="false">IF(OR(A287="",L287="",J287="",R287="",R287="Open"),"",IF(E287="Short",L287-N(S287),N(S287)-L287)*IF(K287="",$C$3,K287)*J287-N(T287))</f>
        <v/>
      </c>
      <c r="AD287" s="17" t="str">
        <f aca="false">IF(OR(AC287="",AB287=""),"",IF(AB287&gt;0,AC287/AB287,""))</f>
        <v/>
      </c>
      <c r="AE287" s="18" t="str">
        <f aca="false">IF(OR(AC287="",Q287=""),"",DATE(YEAR(Q287),MONTH(Q287),1))</f>
        <v/>
      </c>
      <c r="AF287" s="15" t="str">
        <f aca="false">IF(AC287="","",1)</f>
        <v/>
      </c>
    </row>
    <row r="288" customFormat="false" ht="15" hidden="false" customHeight="false" outlineLevel="0" collapsed="false">
      <c r="A288" s="8"/>
      <c r="B288" s="9"/>
      <c r="C288" s="9"/>
      <c r="D288" s="9"/>
      <c r="E288" s="9"/>
      <c r="F288" s="10"/>
      <c r="G288" s="10"/>
      <c r="H288" s="8"/>
      <c r="I288" s="10"/>
      <c r="J288" s="9"/>
      <c r="K288" s="9"/>
      <c r="L288" s="10"/>
      <c r="M288" s="11"/>
      <c r="N288" s="12"/>
      <c r="O288" s="13"/>
      <c r="P288" s="13"/>
      <c r="Q288" s="8"/>
      <c r="R288" s="9"/>
      <c r="S288" s="10"/>
      <c r="T288" s="14"/>
      <c r="U288" s="14"/>
      <c r="V288" s="9"/>
      <c r="W288" s="9"/>
      <c r="X288" s="13"/>
      <c r="Y288" s="15" t="str">
        <f aca="false">IF(OR(A288="",H288=""),"",H288-A288)</f>
        <v/>
      </c>
      <c r="Z288" s="15" t="str">
        <f aca="false">IF(OR(A288="",Q288=""),"",Q288-A288)</f>
        <v/>
      </c>
      <c r="AA288" s="16" t="str">
        <f aca="false">IF(OR(L288="",J288=""),"",L288*IF(K288="",$C$3,K288)*J288*IF(E288="Short",1,-1))</f>
        <v/>
      </c>
      <c r="AB288" s="16" t="str">
        <f aca="false">IF(OR(A288="",L288="",J288=""),"",IF(N(U288)&gt;0,U288,IF(E288="Long",L288*IF(K288="",$C$3,K288)*J288,IF(AND(N(F288)&gt;0,N(G288)&gt;0),MAX(0,ABS(F288-G288)-L288)*IF(K288="",$C$3,K288)*J288,IF(AND(D288="Put",N(F288)&gt;0),MAX(0,F288-L288)*IF(K288="",$C$3,K288)*J288,"")))))</f>
        <v/>
      </c>
      <c r="AC288" s="16" t="str">
        <f aca="false">IF(OR(A288="",L288="",J288="",R288="",R288="Open"),"",IF(E288="Short",L288-N(S288),N(S288)-L288)*IF(K288="",$C$3,K288)*J288-N(T288))</f>
        <v/>
      </c>
      <c r="AD288" s="17" t="str">
        <f aca="false">IF(OR(AC288="",AB288=""),"",IF(AB288&gt;0,AC288/AB288,""))</f>
        <v/>
      </c>
      <c r="AE288" s="18" t="str">
        <f aca="false">IF(OR(AC288="",Q288=""),"",DATE(YEAR(Q288),MONTH(Q288),1))</f>
        <v/>
      </c>
      <c r="AF288" s="15" t="str">
        <f aca="false">IF(AC288="","",1)</f>
        <v/>
      </c>
    </row>
    <row r="289" customFormat="false" ht="15" hidden="false" customHeight="false" outlineLevel="0" collapsed="false">
      <c r="A289" s="8"/>
      <c r="B289" s="9"/>
      <c r="C289" s="9"/>
      <c r="D289" s="9"/>
      <c r="E289" s="9"/>
      <c r="F289" s="10"/>
      <c r="G289" s="10"/>
      <c r="H289" s="8"/>
      <c r="I289" s="10"/>
      <c r="J289" s="9"/>
      <c r="K289" s="9"/>
      <c r="L289" s="10"/>
      <c r="M289" s="11"/>
      <c r="N289" s="12"/>
      <c r="O289" s="13"/>
      <c r="P289" s="13"/>
      <c r="Q289" s="8"/>
      <c r="R289" s="9"/>
      <c r="S289" s="10"/>
      <c r="T289" s="14"/>
      <c r="U289" s="14"/>
      <c r="V289" s="9"/>
      <c r="W289" s="9"/>
      <c r="X289" s="13"/>
      <c r="Y289" s="15" t="str">
        <f aca="false">IF(OR(A289="",H289=""),"",H289-A289)</f>
        <v/>
      </c>
      <c r="Z289" s="15" t="str">
        <f aca="false">IF(OR(A289="",Q289=""),"",Q289-A289)</f>
        <v/>
      </c>
      <c r="AA289" s="16" t="str">
        <f aca="false">IF(OR(L289="",J289=""),"",L289*IF(K289="",$C$3,K289)*J289*IF(E289="Short",1,-1))</f>
        <v/>
      </c>
      <c r="AB289" s="16" t="str">
        <f aca="false">IF(OR(A289="",L289="",J289=""),"",IF(N(U289)&gt;0,U289,IF(E289="Long",L289*IF(K289="",$C$3,K289)*J289,IF(AND(N(F289)&gt;0,N(G289)&gt;0),MAX(0,ABS(F289-G289)-L289)*IF(K289="",$C$3,K289)*J289,IF(AND(D289="Put",N(F289)&gt;0),MAX(0,F289-L289)*IF(K289="",$C$3,K289)*J289,"")))))</f>
        <v/>
      </c>
      <c r="AC289" s="16" t="str">
        <f aca="false">IF(OR(A289="",L289="",J289="",R289="",R289="Open"),"",IF(E289="Short",L289-N(S289),N(S289)-L289)*IF(K289="",$C$3,K289)*J289-N(T289))</f>
        <v/>
      </c>
      <c r="AD289" s="17" t="str">
        <f aca="false">IF(OR(AC289="",AB289=""),"",IF(AB289&gt;0,AC289/AB289,""))</f>
        <v/>
      </c>
      <c r="AE289" s="18" t="str">
        <f aca="false">IF(OR(AC289="",Q289=""),"",DATE(YEAR(Q289),MONTH(Q289),1))</f>
        <v/>
      </c>
      <c r="AF289" s="15" t="str">
        <f aca="false">IF(AC289="","",1)</f>
        <v/>
      </c>
    </row>
    <row r="290" customFormat="false" ht="15" hidden="false" customHeight="false" outlineLevel="0" collapsed="false">
      <c r="A290" s="8"/>
      <c r="B290" s="9"/>
      <c r="C290" s="9"/>
      <c r="D290" s="9"/>
      <c r="E290" s="9"/>
      <c r="F290" s="10"/>
      <c r="G290" s="10"/>
      <c r="H290" s="8"/>
      <c r="I290" s="10"/>
      <c r="J290" s="9"/>
      <c r="K290" s="9"/>
      <c r="L290" s="10"/>
      <c r="M290" s="11"/>
      <c r="N290" s="12"/>
      <c r="O290" s="13"/>
      <c r="P290" s="13"/>
      <c r="Q290" s="8"/>
      <c r="R290" s="9"/>
      <c r="S290" s="10"/>
      <c r="T290" s="14"/>
      <c r="U290" s="14"/>
      <c r="V290" s="9"/>
      <c r="W290" s="9"/>
      <c r="X290" s="13"/>
      <c r="Y290" s="15" t="str">
        <f aca="false">IF(OR(A290="",H290=""),"",H290-A290)</f>
        <v/>
      </c>
      <c r="Z290" s="15" t="str">
        <f aca="false">IF(OR(A290="",Q290=""),"",Q290-A290)</f>
        <v/>
      </c>
      <c r="AA290" s="16" t="str">
        <f aca="false">IF(OR(L290="",J290=""),"",L290*IF(K290="",$C$3,K290)*J290*IF(E290="Short",1,-1))</f>
        <v/>
      </c>
      <c r="AB290" s="16" t="str">
        <f aca="false">IF(OR(A290="",L290="",J290=""),"",IF(N(U290)&gt;0,U290,IF(E290="Long",L290*IF(K290="",$C$3,K290)*J290,IF(AND(N(F290)&gt;0,N(G290)&gt;0),MAX(0,ABS(F290-G290)-L290)*IF(K290="",$C$3,K290)*J290,IF(AND(D290="Put",N(F290)&gt;0),MAX(0,F290-L290)*IF(K290="",$C$3,K290)*J290,"")))))</f>
        <v/>
      </c>
      <c r="AC290" s="16" t="str">
        <f aca="false">IF(OR(A290="",L290="",J290="",R290="",R290="Open"),"",IF(E290="Short",L290-N(S290),N(S290)-L290)*IF(K290="",$C$3,K290)*J290-N(T290))</f>
        <v/>
      </c>
      <c r="AD290" s="17" t="str">
        <f aca="false">IF(OR(AC290="",AB290=""),"",IF(AB290&gt;0,AC290/AB290,""))</f>
        <v/>
      </c>
      <c r="AE290" s="18" t="str">
        <f aca="false">IF(OR(AC290="",Q290=""),"",DATE(YEAR(Q290),MONTH(Q290),1))</f>
        <v/>
      </c>
      <c r="AF290" s="15" t="str">
        <f aca="false">IF(AC290="","",1)</f>
        <v/>
      </c>
    </row>
    <row r="291" customFormat="false" ht="15" hidden="false" customHeight="false" outlineLevel="0" collapsed="false">
      <c r="A291" s="8"/>
      <c r="B291" s="9"/>
      <c r="C291" s="9"/>
      <c r="D291" s="9"/>
      <c r="E291" s="9"/>
      <c r="F291" s="10"/>
      <c r="G291" s="10"/>
      <c r="H291" s="8"/>
      <c r="I291" s="10"/>
      <c r="J291" s="9"/>
      <c r="K291" s="9"/>
      <c r="L291" s="10"/>
      <c r="M291" s="11"/>
      <c r="N291" s="12"/>
      <c r="O291" s="13"/>
      <c r="P291" s="13"/>
      <c r="Q291" s="8"/>
      <c r="R291" s="9"/>
      <c r="S291" s="10"/>
      <c r="T291" s="14"/>
      <c r="U291" s="14"/>
      <c r="V291" s="9"/>
      <c r="W291" s="9"/>
      <c r="X291" s="13"/>
      <c r="Y291" s="15" t="str">
        <f aca="false">IF(OR(A291="",H291=""),"",H291-A291)</f>
        <v/>
      </c>
      <c r="Z291" s="15" t="str">
        <f aca="false">IF(OR(A291="",Q291=""),"",Q291-A291)</f>
        <v/>
      </c>
      <c r="AA291" s="16" t="str">
        <f aca="false">IF(OR(L291="",J291=""),"",L291*IF(K291="",$C$3,K291)*J291*IF(E291="Short",1,-1))</f>
        <v/>
      </c>
      <c r="AB291" s="16" t="str">
        <f aca="false">IF(OR(A291="",L291="",J291=""),"",IF(N(U291)&gt;0,U291,IF(E291="Long",L291*IF(K291="",$C$3,K291)*J291,IF(AND(N(F291)&gt;0,N(G291)&gt;0),MAX(0,ABS(F291-G291)-L291)*IF(K291="",$C$3,K291)*J291,IF(AND(D291="Put",N(F291)&gt;0),MAX(0,F291-L291)*IF(K291="",$C$3,K291)*J291,"")))))</f>
        <v/>
      </c>
      <c r="AC291" s="16" t="str">
        <f aca="false">IF(OR(A291="",L291="",J291="",R291="",R291="Open"),"",IF(E291="Short",L291-N(S291),N(S291)-L291)*IF(K291="",$C$3,K291)*J291-N(T291))</f>
        <v/>
      </c>
      <c r="AD291" s="17" t="str">
        <f aca="false">IF(OR(AC291="",AB291=""),"",IF(AB291&gt;0,AC291/AB291,""))</f>
        <v/>
      </c>
      <c r="AE291" s="18" t="str">
        <f aca="false">IF(OR(AC291="",Q291=""),"",DATE(YEAR(Q291),MONTH(Q291),1))</f>
        <v/>
      </c>
      <c r="AF291" s="15" t="str">
        <f aca="false">IF(AC291="","",1)</f>
        <v/>
      </c>
    </row>
    <row r="292" customFormat="false" ht="15" hidden="false" customHeight="false" outlineLevel="0" collapsed="false">
      <c r="A292" s="8"/>
      <c r="B292" s="9"/>
      <c r="C292" s="9"/>
      <c r="D292" s="9"/>
      <c r="E292" s="9"/>
      <c r="F292" s="10"/>
      <c r="G292" s="10"/>
      <c r="H292" s="8"/>
      <c r="I292" s="10"/>
      <c r="J292" s="9"/>
      <c r="K292" s="9"/>
      <c r="L292" s="10"/>
      <c r="M292" s="11"/>
      <c r="N292" s="12"/>
      <c r="O292" s="13"/>
      <c r="P292" s="13"/>
      <c r="Q292" s="8"/>
      <c r="R292" s="9"/>
      <c r="S292" s="10"/>
      <c r="T292" s="14"/>
      <c r="U292" s="14"/>
      <c r="V292" s="9"/>
      <c r="W292" s="9"/>
      <c r="X292" s="13"/>
      <c r="Y292" s="15" t="str">
        <f aca="false">IF(OR(A292="",H292=""),"",H292-A292)</f>
        <v/>
      </c>
      <c r="Z292" s="15" t="str">
        <f aca="false">IF(OR(A292="",Q292=""),"",Q292-A292)</f>
        <v/>
      </c>
      <c r="AA292" s="16" t="str">
        <f aca="false">IF(OR(L292="",J292=""),"",L292*IF(K292="",$C$3,K292)*J292*IF(E292="Short",1,-1))</f>
        <v/>
      </c>
      <c r="AB292" s="16" t="str">
        <f aca="false">IF(OR(A292="",L292="",J292=""),"",IF(N(U292)&gt;0,U292,IF(E292="Long",L292*IF(K292="",$C$3,K292)*J292,IF(AND(N(F292)&gt;0,N(G292)&gt;0),MAX(0,ABS(F292-G292)-L292)*IF(K292="",$C$3,K292)*J292,IF(AND(D292="Put",N(F292)&gt;0),MAX(0,F292-L292)*IF(K292="",$C$3,K292)*J292,"")))))</f>
        <v/>
      </c>
      <c r="AC292" s="16" t="str">
        <f aca="false">IF(OR(A292="",L292="",J292="",R292="",R292="Open"),"",IF(E292="Short",L292-N(S292),N(S292)-L292)*IF(K292="",$C$3,K292)*J292-N(T292))</f>
        <v/>
      </c>
      <c r="AD292" s="17" t="str">
        <f aca="false">IF(OR(AC292="",AB292=""),"",IF(AB292&gt;0,AC292/AB292,""))</f>
        <v/>
      </c>
      <c r="AE292" s="18" t="str">
        <f aca="false">IF(OR(AC292="",Q292=""),"",DATE(YEAR(Q292),MONTH(Q292),1))</f>
        <v/>
      </c>
      <c r="AF292" s="15" t="str">
        <f aca="false">IF(AC292="","",1)</f>
        <v/>
      </c>
    </row>
    <row r="293" customFormat="false" ht="15" hidden="false" customHeight="false" outlineLevel="0" collapsed="false">
      <c r="A293" s="8"/>
      <c r="B293" s="9"/>
      <c r="C293" s="9"/>
      <c r="D293" s="9"/>
      <c r="E293" s="9"/>
      <c r="F293" s="10"/>
      <c r="G293" s="10"/>
      <c r="H293" s="8"/>
      <c r="I293" s="10"/>
      <c r="J293" s="9"/>
      <c r="K293" s="9"/>
      <c r="L293" s="10"/>
      <c r="M293" s="11"/>
      <c r="N293" s="12"/>
      <c r="O293" s="13"/>
      <c r="P293" s="13"/>
      <c r="Q293" s="8"/>
      <c r="R293" s="9"/>
      <c r="S293" s="10"/>
      <c r="T293" s="14"/>
      <c r="U293" s="14"/>
      <c r="V293" s="9"/>
      <c r="W293" s="9"/>
      <c r="X293" s="13"/>
      <c r="Y293" s="15" t="str">
        <f aca="false">IF(OR(A293="",H293=""),"",H293-A293)</f>
        <v/>
      </c>
      <c r="Z293" s="15" t="str">
        <f aca="false">IF(OR(A293="",Q293=""),"",Q293-A293)</f>
        <v/>
      </c>
      <c r="AA293" s="16" t="str">
        <f aca="false">IF(OR(L293="",J293=""),"",L293*IF(K293="",$C$3,K293)*J293*IF(E293="Short",1,-1))</f>
        <v/>
      </c>
      <c r="AB293" s="16" t="str">
        <f aca="false">IF(OR(A293="",L293="",J293=""),"",IF(N(U293)&gt;0,U293,IF(E293="Long",L293*IF(K293="",$C$3,K293)*J293,IF(AND(N(F293)&gt;0,N(G293)&gt;0),MAX(0,ABS(F293-G293)-L293)*IF(K293="",$C$3,K293)*J293,IF(AND(D293="Put",N(F293)&gt;0),MAX(0,F293-L293)*IF(K293="",$C$3,K293)*J293,"")))))</f>
        <v/>
      </c>
      <c r="AC293" s="16" t="str">
        <f aca="false">IF(OR(A293="",L293="",J293="",R293="",R293="Open"),"",IF(E293="Short",L293-N(S293),N(S293)-L293)*IF(K293="",$C$3,K293)*J293-N(T293))</f>
        <v/>
      </c>
      <c r="AD293" s="17" t="str">
        <f aca="false">IF(OR(AC293="",AB293=""),"",IF(AB293&gt;0,AC293/AB293,""))</f>
        <v/>
      </c>
      <c r="AE293" s="18" t="str">
        <f aca="false">IF(OR(AC293="",Q293=""),"",DATE(YEAR(Q293),MONTH(Q293),1))</f>
        <v/>
      </c>
      <c r="AF293" s="15" t="str">
        <f aca="false">IF(AC293="","",1)</f>
        <v/>
      </c>
    </row>
    <row r="294" customFormat="false" ht="15" hidden="false" customHeight="false" outlineLevel="0" collapsed="false">
      <c r="A294" s="8"/>
      <c r="B294" s="9"/>
      <c r="C294" s="9"/>
      <c r="D294" s="9"/>
      <c r="E294" s="9"/>
      <c r="F294" s="10"/>
      <c r="G294" s="10"/>
      <c r="H294" s="8"/>
      <c r="I294" s="10"/>
      <c r="J294" s="9"/>
      <c r="K294" s="9"/>
      <c r="L294" s="10"/>
      <c r="M294" s="11"/>
      <c r="N294" s="12"/>
      <c r="O294" s="13"/>
      <c r="P294" s="13"/>
      <c r="Q294" s="8"/>
      <c r="R294" s="9"/>
      <c r="S294" s="10"/>
      <c r="T294" s="14"/>
      <c r="U294" s="14"/>
      <c r="V294" s="9"/>
      <c r="W294" s="9"/>
      <c r="X294" s="13"/>
      <c r="Y294" s="15" t="str">
        <f aca="false">IF(OR(A294="",H294=""),"",H294-A294)</f>
        <v/>
      </c>
      <c r="Z294" s="15" t="str">
        <f aca="false">IF(OR(A294="",Q294=""),"",Q294-A294)</f>
        <v/>
      </c>
      <c r="AA294" s="16" t="str">
        <f aca="false">IF(OR(L294="",J294=""),"",L294*IF(K294="",$C$3,K294)*J294*IF(E294="Short",1,-1))</f>
        <v/>
      </c>
      <c r="AB294" s="16" t="str">
        <f aca="false">IF(OR(A294="",L294="",J294=""),"",IF(N(U294)&gt;0,U294,IF(E294="Long",L294*IF(K294="",$C$3,K294)*J294,IF(AND(N(F294)&gt;0,N(G294)&gt;0),MAX(0,ABS(F294-G294)-L294)*IF(K294="",$C$3,K294)*J294,IF(AND(D294="Put",N(F294)&gt;0),MAX(0,F294-L294)*IF(K294="",$C$3,K294)*J294,"")))))</f>
        <v/>
      </c>
      <c r="AC294" s="16" t="str">
        <f aca="false">IF(OR(A294="",L294="",J294="",R294="",R294="Open"),"",IF(E294="Short",L294-N(S294),N(S294)-L294)*IF(K294="",$C$3,K294)*J294-N(T294))</f>
        <v/>
      </c>
      <c r="AD294" s="17" t="str">
        <f aca="false">IF(OR(AC294="",AB294=""),"",IF(AB294&gt;0,AC294/AB294,""))</f>
        <v/>
      </c>
      <c r="AE294" s="18" t="str">
        <f aca="false">IF(OR(AC294="",Q294=""),"",DATE(YEAR(Q294),MONTH(Q294),1))</f>
        <v/>
      </c>
      <c r="AF294" s="15" t="str">
        <f aca="false">IF(AC294="","",1)</f>
        <v/>
      </c>
    </row>
    <row r="295" customFormat="false" ht="15" hidden="false" customHeight="false" outlineLevel="0" collapsed="false">
      <c r="A295" s="8"/>
      <c r="B295" s="9"/>
      <c r="C295" s="9"/>
      <c r="D295" s="9"/>
      <c r="E295" s="9"/>
      <c r="F295" s="10"/>
      <c r="G295" s="10"/>
      <c r="H295" s="8"/>
      <c r="I295" s="10"/>
      <c r="J295" s="9"/>
      <c r="K295" s="9"/>
      <c r="L295" s="10"/>
      <c r="M295" s="11"/>
      <c r="N295" s="12"/>
      <c r="O295" s="13"/>
      <c r="P295" s="13"/>
      <c r="Q295" s="8"/>
      <c r="R295" s="9"/>
      <c r="S295" s="10"/>
      <c r="T295" s="14"/>
      <c r="U295" s="14"/>
      <c r="V295" s="9"/>
      <c r="W295" s="9"/>
      <c r="X295" s="13"/>
      <c r="Y295" s="15" t="str">
        <f aca="false">IF(OR(A295="",H295=""),"",H295-A295)</f>
        <v/>
      </c>
      <c r="Z295" s="15" t="str">
        <f aca="false">IF(OR(A295="",Q295=""),"",Q295-A295)</f>
        <v/>
      </c>
      <c r="AA295" s="16" t="str">
        <f aca="false">IF(OR(L295="",J295=""),"",L295*IF(K295="",$C$3,K295)*J295*IF(E295="Short",1,-1))</f>
        <v/>
      </c>
      <c r="AB295" s="16" t="str">
        <f aca="false">IF(OR(A295="",L295="",J295=""),"",IF(N(U295)&gt;0,U295,IF(E295="Long",L295*IF(K295="",$C$3,K295)*J295,IF(AND(N(F295)&gt;0,N(G295)&gt;0),MAX(0,ABS(F295-G295)-L295)*IF(K295="",$C$3,K295)*J295,IF(AND(D295="Put",N(F295)&gt;0),MAX(0,F295-L295)*IF(K295="",$C$3,K295)*J295,"")))))</f>
        <v/>
      </c>
      <c r="AC295" s="16" t="str">
        <f aca="false">IF(OR(A295="",L295="",J295="",R295="",R295="Open"),"",IF(E295="Short",L295-N(S295),N(S295)-L295)*IF(K295="",$C$3,K295)*J295-N(T295))</f>
        <v/>
      </c>
      <c r="AD295" s="17" t="str">
        <f aca="false">IF(OR(AC295="",AB295=""),"",IF(AB295&gt;0,AC295/AB295,""))</f>
        <v/>
      </c>
      <c r="AE295" s="18" t="str">
        <f aca="false">IF(OR(AC295="",Q295=""),"",DATE(YEAR(Q295),MONTH(Q295),1))</f>
        <v/>
      </c>
      <c r="AF295" s="15" t="str">
        <f aca="false">IF(AC295="","",1)</f>
        <v/>
      </c>
    </row>
    <row r="296" customFormat="false" ht="15" hidden="false" customHeight="false" outlineLevel="0" collapsed="false">
      <c r="A296" s="8"/>
      <c r="B296" s="9"/>
      <c r="C296" s="9"/>
      <c r="D296" s="9"/>
      <c r="E296" s="9"/>
      <c r="F296" s="10"/>
      <c r="G296" s="10"/>
      <c r="H296" s="8"/>
      <c r="I296" s="10"/>
      <c r="J296" s="9"/>
      <c r="K296" s="9"/>
      <c r="L296" s="10"/>
      <c r="M296" s="11"/>
      <c r="N296" s="12"/>
      <c r="O296" s="13"/>
      <c r="P296" s="13"/>
      <c r="Q296" s="8"/>
      <c r="R296" s="9"/>
      <c r="S296" s="10"/>
      <c r="T296" s="14"/>
      <c r="U296" s="14"/>
      <c r="V296" s="9"/>
      <c r="W296" s="9"/>
      <c r="X296" s="13"/>
      <c r="Y296" s="15" t="str">
        <f aca="false">IF(OR(A296="",H296=""),"",H296-A296)</f>
        <v/>
      </c>
      <c r="Z296" s="15" t="str">
        <f aca="false">IF(OR(A296="",Q296=""),"",Q296-A296)</f>
        <v/>
      </c>
      <c r="AA296" s="16" t="str">
        <f aca="false">IF(OR(L296="",J296=""),"",L296*IF(K296="",$C$3,K296)*J296*IF(E296="Short",1,-1))</f>
        <v/>
      </c>
      <c r="AB296" s="16" t="str">
        <f aca="false">IF(OR(A296="",L296="",J296=""),"",IF(N(U296)&gt;0,U296,IF(E296="Long",L296*IF(K296="",$C$3,K296)*J296,IF(AND(N(F296)&gt;0,N(G296)&gt;0),MAX(0,ABS(F296-G296)-L296)*IF(K296="",$C$3,K296)*J296,IF(AND(D296="Put",N(F296)&gt;0),MAX(0,F296-L296)*IF(K296="",$C$3,K296)*J296,"")))))</f>
        <v/>
      </c>
      <c r="AC296" s="16" t="str">
        <f aca="false">IF(OR(A296="",L296="",J296="",R296="",R296="Open"),"",IF(E296="Short",L296-N(S296),N(S296)-L296)*IF(K296="",$C$3,K296)*J296-N(T296))</f>
        <v/>
      </c>
      <c r="AD296" s="17" t="str">
        <f aca="false">IF(OR(AC296="",AB296=""),"",IF(AB296&gt;0,AC296/AB296,""))</f>
        <v/>
      </c>
      <c r="AE296" s="18" t="str">
        <f aca="false">IF(OR(AC296="",Q296=""),"",DATE(YEAR(Q296),MONTH(Q296),1))</f>
        <v/>
      </c>
      <c r="AF296" s="15" t="str">
        <f aca="false">IF(AC296="","",1)</f>
        <v/>
      </c>
    </row>
    <row r="297" customFormat="false" ht="15" hidden="false" customHeight="false" outlineLevel="0" collapsed="false">
      <c r="A297" s="8"/>
      <c r="B297" s="9"/>
      <c r="C297" s="9"/>
      <c r="D297" s="9"/>
      <c r="E297" s="9"/>
      <c r="F297" s="10"/>
      <c r="G297" s="10"/>
      <c r="H297" s="8"/>
      <c r="I297" s="10"/>
      <c r="J297" s="9"/>
      <c r="K297" s="9"/>
      <c r="L297" s="10"/>
      <c r="M297" s="11"/>
      <c r="N297" s="12"/>
      <c r="O297" s="13"/>
      <c r="P297" s="13"/>
      <c r="Q297" s="8"/>
      <c r="R297" s="9"/>
      <c r="S297" s="10"/>
      <c r="T297" s="14"/>
      <c r="U297" s="14"/>
      <c r="V297" s="9"/>
      <c r="W297" s="9"/>
      <c r="X297" s="13"/>
      <c r="Y297" s="15" t="str">
        <f aca="false">IF(OR(A297="",H297=""),"",H297-A297)</f>
        <v/>
      </c>
      <c r="Z297" s="15" t="str">
        <f aca="false">IF(OR(A297="",Q297=""),"",Q297-A297)</f>
        <v/>
      </c>
      <c r="AA297" s="16" t="str">
        <f aca="false">IF(OR(L297="",J297=""),"",L297*IF(K297="",$C$3,K297)*J297*IF(E297="Short",1,-1))</f>
        <v/>
      </c>
      <c r="AB297" s="16" t="str">
        <f aca="false">IF(OR(A297="",L297="",J297=""),"",IF(N(U297)&gt;0,U297,IF(E297="Long",L297*IF(K297="",$C$3,K297)*J297,IF(AND(N(F297)&gt;0,N(G297)&gt;0),MAX(0,ABS(F297-G297)-L297)*IF(K297="",$C$3,K297)*J297,IF(AND(D297="Put",N(F297)&gt;0),MAX(0,F297-L297)*IF(K297="",$C$3,K297)*J297,"")))))</f>
        <v/>
      </c>
      <c r="AC297" s="16" t="str">
        <f aca="false">IF(OR(A297="",L297="",J297="",R297="",R297="Open"),"",IF(E297="Short",L297-N(S297),N(S297)-L297)*IF(K297="",$C$3,K297)*J297-N(T297))</f>
        <v/>
      </c>
      <c r="AD297" s="17" t="str">
        <f aca="false">IF(OR(AC297="",AB297=""),"",IF(AB297&gt;0,AC297/AB297,""))</f>
        <v/>
      </c>
      <c r="AE297" s="18" t="str">
        <f aca="false">IF(OR(AC297="",Q297=""),"",DATE(YEAR(Q297),MONTH(Q297),1))</f>
        <v/>
      </c>
      <c r="AF297" s="15" t="str">
        <f aca="false">IF(AC297="","",1)</f>
        <v/>
      </c>
    </row>
    <row r="298" customFormat="false" ht="15" hidden="false" customHeight="false" outlineLevel="0" collapsed="false">
      <c r="A298" s="8"/>
      <c r="B298" s="9"/>
      <c r="C298" s="9"/>
      <c r="D298" s="9"/>
      <c r="E298" s="9"/>
      <c r="F298" s="10"/>
      <c r="G298" s="10"/>
      <c r="H298" s="8"/>
      <c r="I298" s="10"/>
      <c r="J298" s="9"/>
      <c r="K298" s="9"/>
      <c r="L298" s="10"/>
      <c r="M298" s="11"/>
      <c r="N298" s="12"/>
      <c r="O298" s="13"/>
      <c r="P298" s="13"/>
      <c r="Q298" s="8"/>
      <c r="R298" s="9"/>
      <c r="S298" s="10"/>
      <c r="T298" s="14"/>
      <c r="U298" s="14"/>
      <c r="V298" s="9"/>
      <c r="W298" s="9"/>
      <c r="X298" s="13"/>
      <c r="Y298" s="15" t="str">
        <f aca="false">IF(OR(A298="",H298=""),"",H298-A298)</f>
        <v/>
      </c>
      <c r="Z298" s="15" t="str">
        <f aca="false">IF(OR(A298="",Q298=""),"",Q298-A298)</f>
        <v/>
      </c>
      <c r="AA298" s="16" t="str">
        <f aca="false">IF(OR(L298="",J298=""),"",L298*IF(K298="",$C$3,K298)*J298*IF(E298="Short",1,-1))</f>
        <v/>
      </c>
      <c r="AB298" s="16" t="str">
        <f aca="false">IF(OR(A298="",L298="",J298=""),"",IF(N(U298)&gt;0,U298,IF(E298="Long",L298*IF(K298="",$C$3,K298)*J298,IF(AND(N(F298)&gt;0,N(G298)&gt;0),MAX(0,ABS(F298-G298)-L298)*IF(K298="",$C$3,K298)*J298,IF(AND(D298="Put",N(F298)&gt;0),MAX(0,F298-L298)*IF(K298="",$C$3,K298)*J298,"")))))</f>
        <v/>
      </c>
      <c r="AC298" s="16" t="str">
        <f aca="false">IF(OR(A298="",L298="",J298="",R298="",R298="Open"),"",IF(E298="Short",L298-N(S298),N(S298)-L298)*IF(K298="",$C$3,K298)*J298-N(T298))</f>
        <v/>
      </c>
      <c r="AD298" s="17" t="str">
        <f aca="false">IF(OR(AC298="",AB298=""),"",IF(AB298&gt;0,AC298/AB298,""))</f>
        <v/>
      </c>
      <c r="AE298" s="18" t="str">
        <f aca="false">IF(OR(AC298="",Q298=""),"",DATE(YEAR(Q298),MONTH(Q298),1))</f>
        <v/>
      </c>
      <c r="AF298" s="15" t="str">
        <f aca="false">IF(AC298="","",1)</f>
        <v/>
      </c>
    </row>
    <row r="299" customFormat="false" ht="15" hidden="false" customHeight="false" outlineLevel="0" collapsed="false">
      <c r="A299" s="8"/>
      <c r="B299" s="9"/>
      <c r="C299" s="9"/>
      <c r="D299" s="9"/>
      <c r="E299" s="9"/>
      <c r="F299" s="10"/>
      <c r="G299" s="10"/>
      <c r="H299" s="8"/>
      <c r="I299" s="10"/>
      <c r="J299" s="9"/>
      <c r="K299" s="9"/>
      <c r="L299" s="10"/>
      <c r="M299" s="11"/>
      <c r="N299" s="12"/>
      <c r="O299" s="13"/>
      <c r="P299" s="13"/>
      <c r="Q299" s="8"/>
      <c r="R299" s="9"/>
      <c r="S299" s="10"/>
      <c r="T299" s="14"/>
      <c r="U299" s="14"/>
      <c r="V299" s="9"/>
      <c r="W299" s="9"/>
      <c r="X299" s="13"/>
      <c r="Y299" s="15" t="str">
        <f aca="false">IF(OR(A299="",H299=""),"",H299-A299)</f>
        <v/>
      </c>
      <c r="Z299" s="15" t="str">
        <f aca="false">IF(OR(A299="",Q299=""),"",Q299-A299)</f>
        <v/>
      </c>
      <c r="AA299" s="16" t="str">
        <f aca="false">IF(OR(L299="",J299=""),"",L299*IF(K299="",$C$3,K299)*J299*IF(E299="Short",1,-1))</f>
        <v/>
      </c>
      <c r="AB299" s="16" t="str">
        <f aca="false">IF(OR(A299="",L299="",J299=""),"",IF(N(U299)&gt;0,U299,IF(E299="Long",L299*IF(K299="",$C$3,K299)*J299,IF(AND(N(F299)&gt;0,N(G299)&gt;0),MAX(0,ABS(F299-G299)-L299)*IF(K299="",$C$3,K299)*J299,IF(AND(D299="Put",N(F299)&gt;0),MAX(0,F299-L299)*IF(K299="",$C$3,K299)*J299,"")))))</f>
        <v/>
      </c>
      <c r="AC299" s="16" t="str">
        <f aca="false">IF(OR(A299="",L299="",J299="",R299="",R299="Open"),"",IF(E299="Short",L299-N(S299),N(S299)-L299)*IF(K299="",$C$3,K299)*J299-N(T299))</f>
        <v/>
      </c>
      <c r="AD299" s="17" t="str">
        <f aca="false">IF(OR(AC299="",AB299=""),"",IF(AB299&gt;0,AC299/AB299,""))</f>
        <v/>
      </c>
      <c r="AE299" s="18" t="str">
        <f aca="false">IF(OR(AC299="",Q299=""),"",DATE(YEAR(Q299),MONTH(Q299),1))</f>
        <v/>
      </c>
      <c r="AF299" s="15" t="str">
        <f aca="false">IF(AC299="","",1)</f>
        <v/>
      </c>
    </row>
    <row r="300" customFormat="false" ht="15" hidden="false" customHeight="false" outlineLevel="0" collapsed="false">
      <c r="A300" s="8"/>
      <c r="B300" s="9"/>
      <c r="C300" s="9"/>
      <c r="D300" s="9"/>
      <c r="E300" s="9"/>
      <c r="F300" s="10"/>
      <c r="G300" s="10"/>
      <c r="H300" s="8"/>
      <c r="I300" s="10"/>
      <c r="J300" s="9"/>
      <c r="K300" s="9"/>
      <c r="L300" s="10"/>
      <c r="M300" s="11"/>
      <c r="N300" s="12"/>
      <c r="O300" s="13"/>
      <c r="P300" s="13"/>
      <c r="Q300" s="8"/>
      <c r="R300" s="9"/>
      <c r="S300" s="10"/>
      <c r="T300" s="14"/>
      <c r="U300" s="14"/>
      <c r="V300" s="9"/>
      <c r="W300" s="9"/>
      <c r="X300" s="13"/>
      <c r="Y300" s="15" t="str">
        <f aca="false">IF(OR(A300="",H300=""),"",H300-A300)</f>
        <v/>
      </c>
      <c r="Z300" s="15" t="str">
        <f aca="false">IF(OR(A300="",Q300=""),"",Q300-A300)</f>
        <v/>
      </c>
      <c r="AA300" s="16" t="str">
        <f aca="false">IF(OR(L300="",J300=""),"",L300*IF(K300="",$C$3,K300)*J300*IF(E300="Short",1,-1))</f>
        <v/>
      </c>
      <c r="AB300" s="16" t="str">
        <f aca="false">IF(OR(A300="",L300="",J300=""),"",IF(N(U300)&gt;0,U300,IF(E300="Long",L300*IF(K300="",$C$3,K300)*J300,IF(AND(N(F300)&gt;0,N(G300)&gt;0),MAX(0,ABS(F300-G300)-L300)*IF(K300="",$C$3,K300)*J300,IF(AND(D300="Put",N(F300)&gt;0),MAX(0,F300-L300)*IF(K300="",$C$3,K300)*J300,"")))))</f>
        <v/>
      </c>
      <c r="AC300" s="16" t="str">
        <f aca="false">IF(OR(A300="",L300="",J300="",R300="",R300="Open"),"",IF(E300="Short",L300-N(S300),N(S300)-L300)*IF(K300="",$C$3,K300)*J300-N(T300))</f>
        <v/>
      </c>
      <c r="AD300" s="17" t="str">
        <f aca="false">IF(OR(AC300="",AB300=""),"",IF(AB300&gt;0,AC300/AB300,""))</f>
        <v/>
      </c>
      <c r="AE300" s="18" t="str">
        <f aca="false">IF(OR(AC300="",Q300=""),"",DATE(YEAR(Q300),MONTH(Q300),1))</f>
        <v/>
      </c>
      <c r="AF300" s="15" t="str">
        <f aca="false">IF(AC300="","",1)</f>
        <v/>
      </c>
    </row>
    <row r="301" customFormat="false" ht="15" hidden="false" customHeight="false" outlineLevel="0" collapsed="false">
      <c r="A301" s="8"/>
      <c r="B301" s="9"/>
      <c r="C301" s="9"/>
      <c r="D301" s="9"/>
      <c r="E301" s="9"/>
      <c r="F301" s="10"/>
      <c r="G301" s="10"/>
      <c r="H301" s="8"/>
      <c r="I301" s="10"/>
      <c r="J301" s="9"/>
      <c r="K301" s="9"/>
      <c r="L301" s="10"/>
      <c r="M301" s="11"/>
      <c r="N301" s="12"/>
      <c r="O301" s="13"/>
      <c r="P301" s="13"/>
      <c r="Q301" s="8"/>
      <c r="R301" s="9"/>
      <c r="S301" s="10"/>
      <c r="T301" s="14"/>
      <c r="U301" s="14"/>
      <c r="V301" s="9"/>
      <c r="W301" s="9"/>
      <c r="X301" s="13"/>
      <c r="Y301" s="15" t="str">
        <f aca="false">IF(OR(A301="",H301=""),"",H301-A301)</f>
        <v/>
      </c>
      <c r="Z301" s="15" t="str">
        <f aca="false">IF(OR(A301="",Q301=""),"",Q301-A301)</f>
        <v/>
      </c>
      <c r="AA301" s="16" t="str">
        <f aca="false">IF(OR(L301="",J301=""),"",L301*IF(K301="",$C$3,K301)*J301*IF(E301="Short",1,-1))</f>
        <v/>
      </c>
      <c r="AB301" s="16" t="str">
        <f aca="false">IF(OR(A301="",L301="",J301=""),"",IF(N(U301)&gt;0,U301,IF(E301="Long",L301*IF(K301="",$C$3,K301)*J301,IF(AND(N(F301)&gt;0,N(G301)&gt;0),MAX(0,ABS(F301-G301)-L301)*IF(K301="",$C$3,K301)*J301,IF(AND(D301="Put",N(F301)&gt;0),MAX(0,F301-L301)*IF(K301="",$C$3,K301)*J301,"")))))</f>
        <v/>
      </c>
      <c r="AC301" s="16" t="str">
        <f aca="false">IF(OR(A301="",L301="",J301="",R301="",R301="Open"),"",IF(E301="Short",L301-N(S301),N(S301)-L301)*IF(K301="",$C$3,K301)*J301-N(T301))</f>
        <v/>
      </c>
      <c r="AD301" s="17" t="str">
        <f aca="false">IF(OR(AC301="",AB301=""),"",IF(AB301&gt;0,AC301/AB301,""))</f>
        <v/>
      </c>
      <c r="AE301" s="18" t="str">
        <f aca="false">IF(OR(AC301="",Q301=""),"",DATE(YEAR(Q301),MONTH(Q301),1))</f>
        <v/>
      </c>
      <c r="AF301" s="15" t="str">
        <f aca="false">IF(AC301="","",1)</f>
        <v/>
      </c>
    </row>
    <row r="302" customFormat="false" ht="15" hidden="false" customHeight="false" outlineLevel="0" collapsed="false">
      <c r="A302" s="8"/>
      <c r="B302" s="9"/>
      <c r="C302" s="9"/>
      <c r="D302" s="9"/>
      <c r="E302" s="9"/>
      <c r="F302" s="10"/>
      <c r="G302" s="10"/>
      <c r="H302" s="8"/>
      <c r="I302" s="10"/>
      <c r="J302" s="9"/>
      <c r="K302" s="9"/>
      <c r="L302" s="10"/>
      <c r="M302" s="11"/>
      <c r="N302" s="12"/>
      <c r="O302" s="13"/>
      <c r="P302" s="13"/>
      <c r="Q302" s="8"/>
      <c r="R302" s="9"/>
      <c r="S302" s="10"/>
      <c r="T302" s="14"/>
      <c r="U302" s="14"/>
      <c r="V302" s="9"/>
      <c r="W302" s="9"/>
      <c r="X302" s="13"/>
      <c r="Y302" s="15" t="str">
        <f aca="false">IF(OR(A302="",H302=""),"",H302-A302)</f>
        <v/>
      </c>
      <c r="Z302" s="15" t="str">
        <f aca="false">IF(OR(A302="",Q302=""),"",Q302-A302)</f>
        <v/>
      </c>
      <c r="AA302" s="16" t="str">
        <f aca="false">IF(OR(L302="",J302=""),"",L302*IF(K302="",$C$3,K302)*J302*IF(E302="Short",1,-1))</f>
        <v/>
      </c>
      <c r="AB302" s="16" t="str">
        <f aca="false">IF(OR(A302="",L302="",J302=""),"",IF(N(U302)&gt;0,U302,IF(E302="Long",L302*IF(K302="",$C$3,K302)*J302,IF(AND(N(F302)&gt;0,N(G302)&gt;0),MAX(0,ABS(F302-G302)-L302)*IF(K302="",$C$3,K302)*J302,IF(AND(D302="Put",N(F302)&gt;0),MAX(0,F302-L302)*IF(K302="",$C$3,K302)*J302,"")))))</f>
        <v/>
      </c>
      <c r="AC302" s="16" t="str">
        <f aca="false">IF(OR(A302="",L302="",J302="",R302="",R302="Open"),"",IF(E302="Short",L302-N(S302),N(S302)-L302)*IF(K302="",$C$3,K302)*J302-N(T302))</f>
        <v/>
      </c>
      <c r="AD302" s="17" t="str">
        <f aca="false">IF(OR(AC302="",AB302=""),"",IF(AB302&gt;0,AC302/AB302,""))</f>
        <v/>
      </c>
      <c r="AE302" s="18" t="str">
        <f aca="false">IF(OR(AC302="",Q302=""),"",DATE(YEAR(Q302),MONTH(Q302),1))</f>
        <v/>
      </c>
      <c r="AF302" s="15" t="str">
        <f aca="false">IF(AC302="","",1)</f>
        <v/>
      </c>
    </row>
    <row r="303" customFormat="false" ht="15" hidden="false" customHeight="false" outlineLevel="0" collapsed="false">
      <c r="A303" s="8"/>
      <c r="B303" s="9"/>
      <c r="C303" s="9"/>
      <c r="D303" s="9"/>
      <c r="E303" s="9"/>
      <c r="F303" s="10"/>
      <c r="G303" s="10"/>
      <c r="H303" s="8"/>
      <c r="I303" s="10"/>
      <c r="J303" s="9"/>
      <c r="K303" s="9"/>
      <c r="L303" s="10"/>
      <c r="M303" s="11"/>
      <c r="N303" s="12"/>
      <c r="O303" s="13"/>
      <c r="P303" s="13"/>
      <c r="Q303" s="8"/>
      <c r="R303" s="9"/>
      <c r="S303" s="10"/>
      <c r="T303" s="14"/>
      <c r="U303" s="14"/>
      <c r="V303" s="9"/>
      <c r="W303" s="9"/>
      <c r="X303" s="13"/>
      <c r="Y303" s="15" t="str">
        <f aca="false">IF(OR(A303="",H303=""),"",H303-A303)</f>
        <v/>
      </c>
      <c r="Z303" s="15" t="str">
        <f aca="false">IF(OR(A303="",Q303=""),"",Q303-A303)</f>
        <v/>
      </c>
      <c r="AA303" s="16" t="str">
        <f aca="false">IF(OR(L303="",J303=""),"",L303*IF(K303="",$C$3,K303)*J303*IF(E303="Short",1,-1))</f>
        <v/>
      </c>
      <c r="AB303" s="16" t="str">
        <f aca="false">IF(OR(A303="",L303="",J303=""),"",IF(N(U303)&gt;0,U303,IF(E303="Long",L303*IF(K303="",$C$3,K303)*J303,IF(AND(N(F303)&gt;0,N(G303)&gt;0),MAX(0,ABS(F303-G303)-L303)*IF(K303="",$C$3,K303)*J303,IF(AND(D303="Put",N(F303)&gt;0),MAX(0,F303-L303)*IF(K303="",$C$3,K303)*J303,"")))))</f>
        <v/>
      </c>
      <c r="AC303" s="16" t="str">
        <f aca="false">IF(OR(A303="",L303="",J303="",R303="",R303="Open"),"",IF(E303="Short",L303-N(S303),N(S303)-L303)*IF(K303="",$C$3,K303)*J303-N(T303))</f>
        <v/>
      </c>
      <c r="AD303" s="17" t="str">
        <f aca="false">IF(OR(AC303="",AB303=""),"",IF(AB303&gt;0,AC303/AB303,""))</f>
        <v/>
      </c>
      <c r="AE303" s="18" t="str">
        <f aca="false">IF(OR(AC303="",Q303=""),"",DATE(YEAR(Q303),MONTH(Q303),1))</f>
        <v/>
      </c>
      <c r="AF303" s="15" t="str">
        <f aca="false">IF(AC303="","",1)</f>
        <v/>
      </c>
    </row>
    <row r="304" customFormat="false" ht="15" hidden="false" customHeight="false" outlineLevel="0" collapsed="false">
      <c r="A304" s="8"/>
      <c r="B304" s="9"/>
      <c r="C304" s="9"/>
      <c r="D304" s="9"/>
      <c r="E304" s="9"/>
      <c r="F304" s="10"/>
      <c r="G304" s="10"/>
      <c r="H304" s="8"/>
      <c r="I304" s="10"/>
      <c r="J304" s="9"/>
      <c r="K304" s="9"/>
      <c r="L304" s="10"/>
      <c r="M304" s="11"/>
      <c r="N304" s="12"/>
      <c r="O304" s="13"/>
      <c r="P304" s="13"/>
      <c r="Q304" s="8"/>
      <c r="R304" s="9"/>
      <c r="S304" s="10"/>
      <c r="T304" s="14"/>
      <c r="U304" s="14"/>
      <c r="V304" s="9"/>
      <c r="W304" s="9"/>
      <c r="X304" s="13"/>
      <c r="Y304" s="15" t="str">
        <f aca="false">IF(OR(A304="",H304=""),"",H304-A304)</f>
        <v/>
      </c>
      <c r="Z304" s="15" t="str">
        <f aca="false">IF(OR(A304="",Q304=""),"",Q304-A304)</f>
        <v/>
      </c>
      <c r="AA304" s="16" t="str">
        <f aca="false">IF(OR(L304="",J304=""),"",L304*IF(K304="",$C$3,K304)*J304*IF(E304="Short",1,-1))</f>
        <v/>
      </c>
      <c r="AB304" s="16" t="str">
        <f aca="false">IF(OR(A304="",L304="",J304=""),"",IF(N(U304)&gt;0,U304,IF(E304="Long",L304*IF(K304="",$C$3,K304)*J304,IF(AND(N(F304)&gt;0,N(G304)&gt;0),MAX(0,ABS(F304-G304)-L304)*IF(K304="",$C$3,K304)*J304,IF(AND(D304="Put",N(F304)&gt;0),MAX(0,F304-L304)*IF(K304="",$C$3,K304)*J304,"")))))</f>
        <v/>
      </c>
      <c r="AC304" s="16" t="str">
        <f aca="false">IF(OR(A304="",L304="",J304="",R304="",R304="Open"),"",IF(E304="Short",L304-N(S304),N(S304)-L304)*IF(K304="",$C$3,K304)*J304-N(T304))</f>
        <v/>
      </c>
      <c r="AD304" s="17" t="str">
        <f aca="false">IF(OR(AC304="",AB304=""),"",IF(AB304&gt;0,AC304/AB304,""))</f>
        <v/>
      </c>
      <c r="AE304" s="18" t="str">
        <f aca="false">IF(OR(AC304="",Q304=""),"",DATE(YEAR(Q304),MONTH(Q304),1))</f>
        <v/>
      </c>
      <c r="AF304" s="15" t="str">
        <f aca="false">IF(AC304="","",1)</f>
        <v/>
      </c>
    </row>
    <row r="305" customFormat="false" ht="15" hidden="false" customHeight="false" outlineLevel="0" collapsed="false">
      <c r="A305" s="8"/>
      <c r="B305" s="9"/>
      <c r="C305" s="9"/>
      <c r="D305" s="9"/>
      <c r="E305" s="9"/>
      <c r="F305" s="10"/>
      <c r="G305" s="10"/>
      <c r="H305" s="8"/>
      <c r="I305" s="10"/>
      <c r="J305" s="9"/>
      <c r="K305" s="9"/>
      <c r="L305" s="10"/>
      <c r="M305" s="11"/>
      <c r="N305" s="12"/>
      <c r="O305" s="13"/>
      <c r="P305" s="13"/>
      <c r="Q305" s="8"/>
      <c r="R305" s="9"/>
      <c r="S305" s="10"/>
      <c r="T305" s="14"/>
      <c r="U305" s="14"/>
      <c r="V305" s="9"/>
      <c r="W305" s="9"/>
      <c r="X305" s="13"/>
      <c r="Y305" s="15" t="str">
        <f aca="false">IF(OR(A305="",H305=""),"",H305-A305)</f>
        <v/>
      </c>
      <c r="Z305" s="15" t="str">
        <f aca="false">IF(OR(A305="",Q305=""),"",Q305-A305)</f>
        <v/>
      </c>
      <c r="AA305" s="16" t="str">
        <f aca="false">IF(OR(L305="",J305=""),"",L305*IF(K305="",$C$3,K305)*J305*IF(E305="Short",1,-1))</f>
        <v/>
      </c>
      <c r="AB305" s="16" t="str">
        <f aca="false">IF(OR(A305="",L305="",J305=""),"",IF(N(U305)&gt;0,U305,IF(E305="Long",L305*IF(K305="",$C$3,K305)*J305,IF(AND(N(F305)&gt;0,N(G305)&gt;0),MAX(0,ABS(F305-G305)-L305)*IF(K305="",$C$3,K305)*J305,IF(AND(D305="Put",N(F305)&gt;0),MAX(0,F305-L305)*IF(K305="",$C$3,K305)*J305,"")))))</f>
        <v/>
      </c>
      <c r="AC305" s="16" t="str">
        <f aca="false">IF(OR(A305="",L305="",J305="",R305="",R305="Open"),"",IF(E305="Short",L305-N(S305),N(S305)-L305)*IF(K305="",$C$3,K305)*J305-N(T305))</f>
        <v/>
      </c>
      <c r="AD305" s="17" t="str">
        <f aca="false">IF(OR(AC305="",AB305=""),"",IF(AB305&gt;0,AC305/AB305,""))</f>
        <v/>
      </c>
      <c r="AE305" s="18" t="str">
        <f aca="false">IF(OR(AC305="",Q305=""),"",DATE(YEAR(Q305),MONTH(Q305),1))</f>
        <v/>
      </c>
      <c r="AF305" s="15" t="str">
        <f aca="false">IF(AC305="","",1)</f>
        <v/>
      </c>
    </row>
    <row r="306" customFormat="false" ht="15" hidden="false" customHeight="false" outlineLevel="0" collapsed="false">
      <c r="A306" s="8"/>
      <c r="B306" s="9"/>
      <c r="C306" s="9"/>
      <c r="D306" s="9"/>
      <c r="E306" s="9"/>
      <c r="F306" s="10"/>
      <c r="G306" s="10"/>
      <c r="H306" s="8"/>
      <c r="I306" s="10"/>
      <c r="J306" s="9"/>
      <c r="K306" s="9"/>
      <c r="L306" s="10"/>
      <c r="M306" s="11"/>
      <c r="N306" s="12"/>
      <c r="O306" s="13"/>
      <c r="P306" s="13"/>
      <c r="Q306" s="8"/>
      <c r="R306" s="9"/>
      <c r="S306" s="10"/>
      <c r="T306" s="14"/>
      <c r="U306" s="14"/>
      <c r="V306" s="9"/>
      <c r="W306" s="9"/>
      <c r="X306" s="13"/>
      <c r="Y306" s="15" t="str">
        <f aca="false">IF(OR(A306="",H306=""),"",H306-A306)</f>
        <v/>
      </c>
      <c r="Z306" s="15" t="str">
        <f aca="false">IF(OR(A306="",Q306=""),"",Q306-A306)</f>
        <v/>
      </c>
      <c r="AA306" s="16" t="str">
        <f aca="false">IF(OR(L306="",J306=""),"",L306*IF(K306="",$C$3,K306)*J306*IF(E306="Short",1,-1))</f>
        <v/>
      </c>
      <c r="AB306" s="16" t="str">
        <f aca="false">IF(OR(A306="",L306="",J306=""),"",IF(N(U306)&gt;0,U306,IF(E306="Long",L306*IF(K306="",$C$3,K306)*J306,IF(AND(N(F306)&gt;0,N(G306)&gt;0),MAX(0,ABS(F306-G306)-L306)*IF(K306="",$C$3,K306)*J306,IF(AND(D306="Put",N(F306)&gt;0),MAX(0,F306-L306)*IF(K306="",$C$3,K306)*J306,"")))))</f>
        <v/>
      </c>
      <c r="AC306" s="16" t="str">
        <f aca="false">IF(OR(A306="",L306="",J306="",R306="",R306="Open"),"",IF(E306="Short",L306-N(S306),N(S306)-L306)*IF(K306="",$C$3,K306)*J306-N(T306))</f>
        <v/>
      </c>
      <c r="AD306" s="17" t="str">
        <f aca="false">IF(OR(AC306="",AB306=""),"",IF(AB306&gt;0,AC306/AB306,""))</f>
        <v/>
      </c>
      <c r="AE306" s="18" t="str">
        <f aca="false">IF(OR(AC306="",Q306=""),"",DATE(YEAR(Q306),MONTH(Q306),1))</f>
        <v/>
      </c>
      <c r="AF306" s="15" t="str">
        <f aca="false">IF(AC306="","",1)</f>
        <v/>
      </c>
    </row>
    <row r="307" customFormat="false" ht="15" hidden="false" customHeight="false" outlineLevel="0" collapsed="false">
      <c r="A307" s="8"/>
      <c r="B307" s="9"/>
      <c r="C307" s="9"/>
      <c r="D307" s="9"/>
      <c r="E307" s="9"/>
      <c r="F307" s="10"/>
      <c r="G307" s="10"/>
      <c r="H307" s="8"/>
      <c r="I307" s="10"/>
      <c r="J307" s="9"/>
      <c r="K307" s="9"/>
      <c r="L307" s="10"/>
      <c r="M307" s="11"/>
      <c r="N307" s="12"/>
      <c r="O307" s="13"/>
      <c r="P307" s="13"/>
      <c r="Q307" s="8"/>
      <c r="R307" s="9"/>
      <c r="S307" s="10"/>
      <c r="T307" s="14"/>
      <c r="U307" s="14"/>
      <c r="V307" s="9"/>
      <c r="W307" s="9"/>
      <c r="X307" s="13"/>
      <c r="Y307" s="15" t="str">
        <f aca="false">IF(OR(A307="",H307=""),"",H307-A307)</f>
        <v/>
      </c>
      <c r="Z307" s="15" t="str">
        <f aca="false">IF(OR(A307="",Q307=""),"",Q307-A307)</f>
        <v/>
      </c>
      <c r="AA307" s="16" t="str">
        <f aca="false">IF(OR(L307="",J307=""),"",L307*IF(K307="",$C$3,K307)*J307*IF(E307="Short",1,-1))</f>
        <v/>
      </c>
      <c r="AB307" s="16" t="str">
        <f aca="false">IF(OR(A307="",L307="",J307=""),"",IF(N(U307)&gt;0,U307,IF(E307="Long",L307*IF(K307="",$C$3,K307)*J307,IF(AND(N(F307)&gt;0,N(G307)&gt;0),MAX(0,ABS(F307-G307)-L307)*IF(K307="",$C$3,K307)*J307,IF(AND(D307="Put",N(F307)&gt;0),MAX(0,F307-L307)*IF(K307="",$C$3,K307)*J307,"")))))</f>
        <v/>
      </c>
      <c r="AC307" s="16" t="str">
        <f aca="false">IF(OR(A307="",L307="",J307="",R307="",R307="Open"),"",IF(E307="Short",L307-N(S307),N(S307)-L307)*IF(K307="",$C$3,K307)*J307-N(T307))</f>
        <v/>
      </c>
      <c r="AD307" s="17" t="str">
        <f aca="false">IF(OR(AC307="",AB307=""),"",IF(AB307&gt;0,AC307/AB307,""))</f>
        <v/>
      </c>
      <c r="AE307" s="18" t="str">
        <f aca="false">IF(OR(AC307="",Q307=""),"",DATE(YEAR(Q307),MONTH(Q307),1))</f>
        <v/>
      </c>
      <c r="AF307" s="15" t="str">
        <f aca="false">IF(AC307="","",1)</f>
        <v/>
      </c>
    </row>
    <row r="308" customFormat="false" ht="15" hidden="false" customHeight="false" outlineLevel="0" collapsed="false">
      <c r="A308" s="8"/>
      <c r="B308" s="9"/>
      <c r="C308" s="9"/>
      <c r="D308" s="9"/>
      <c r="E308" s="9"/>
      <c r="F308" s="10"/>
      <c r="G308" s="10"/>
      <c r="H308" s="8"/>
      <c r="I308" s="10"/>
      <c r="J308" s="9"/>
      <c r="K308" s="9"/>
      <c r="L308" s="10"/>
      <c r="M308" s="11"/>
      <c r="N308" s="12"/>
      <c r="O308" s="13"/>
      <c r="P308" s="13"/>
      <c r="Q308" s="8"/>
      <c r="R308" s="9"/>
      <c r="S308" s="10"/>
      <c r="T308" s="14"/>
      <c r="U308" s="14"/>
      <c r="V308" s="9"/>
      <c r="W308" s="9"/>
      <c r="X308" s="13"/>
      <c r="Y308" s="15" t="str">
        <f aca="false">IF(OR(A308="",H308=""),"",H308-A308)</f>
        <v/>
      </c>
      <c r="Z308" s="15" t="str">
        <f aca="false">IF(OR(A308="",Q308=""),"",Q308-A308)</f>
        <v/>
      </c>
      <c r="AA308" s="16" t="str">
        <f aca="false">IF(OR(L308="",J308=""),"",L308*IF(K308="",$C$3,K308)*J308*IF(E308="Short",1,-1))</f>
        <v/>
      </c>
      <c r="AB308" s="16" t="str">
        <f aca="false">IF(OR(A308="",L308="",J308=""),"",IF(N(U308)&gt;0,U308,IF(E308="Long",L308*IF(K308="",$C$3,K308)*J308,IF(AND(N(F308)&gt;0,N(G308)&gt;0),MAX(0,ABS(F308-G308)-L308)*IF(K308="",$C$3,K308)*J308,IF(AND(D308="Put",N(F308)&gt;0),MAX(0,F308-L308)*IF(K308="",$C$3,K308)*J308,"")))))</f>
        <v/>
      </c>
      <c r="AC308" s="16" t="str">
        <f aca="false">IF(OR(A308="",L308="",J308="",R308="",R308="Open"),"",IF(E308="Short",L308-N(S308),N(S308)-L308)*IF(K308="",$C$3,K308)*J308-N(T308))</f>
        <v/>
      </c>
      <c r="AD308" s="17" t="str">
        <f aca="false">IF(OR(AC308="",AB308=""),"",IF(AB308&gt;0,AC308/AB308,""))</f>
        <v/>
      </c>
      <c r="AE308" s="18" t="str">
        <f aca="false">IF(OR(AC308="",Q308=""),"",DATE(YEAR(Q308),MONTH(Q308),1))</f>
        <v/>
      </c>
      <c r="AF308" s="15" t="str">
        <f aca="false">IF(AC308="","",1)</f>
        <v/>
      </c>
    </row>
    <row r="309" customFormat="false" ht="15" hidden="false" customHeight="false" outlineLevel="0" collapsed="false">
      <c r="A309" s="8"/>
      <c r="B309" s="9"/>
      <c r="C309" s="9"/>
      <c r="D309" s="9"/>
      <c r="E309" s="9"/>
      <c r="F309" s="10"/>
      <c r="G309" s="10"/>
      <c r="H309" s="8"/>
      <c r="I309" s="10"/>
      <c r="J309" s="9"/>
      <c r="K309" s="9"/>
      <c r="L309" s="10"/>
      <c r="M309" s="11"/>
      <c r="N309" s="12"/>
      <c r="O309" s="13"/>
      <c r="P309" s="13"/>
      <c r="Q309" s="8"/>
      <c r="R309" s="9"/>
      <c r="S309" s="10"/>
      <c r="T309" s="14"/>
      <c r="U309" s="14"/>
      <c r="V309" s="9"/>
      <c r="W309" s="9"/>
      <c r="X309" s="13"/>
      <c r="Y309" s="15" t="str">
        <f aca="false">IF(OR(A309="",H309=""),"",H309-A309)</f>
        <v/>
      </c>
      <c r="Z309" s="15" t="str">
        <f aca="false">IF(OR(A309="",Q309=""),"",Q309-A309)</f>
        <v/>
      </c>
      <c r="AA309" s="16" t="str">
        <f aca="false">IF(OR(L309="",J309=""),"",L309*IF(K309="",$C$3,K309)*J309*IF(E309="Short",1,-1))</f>
        <v/>
      </c>
      <c r="AB309" s="16" t="str">
        <f aca="false">IF(OR(A309="",L309="",J309=""),"",IF(N(U309)&gt;0,U309,IF(E309="Long",L309*IF(K309="",$C$3,K309)*J309,IF(AND(N(F309)&gt;0,N(G309)&gt;0),MAX(0,ABS(F309-G309)-L309)*IF(K309="",$C$3,K309)*J309,IF(AND(D309="Put",N(F309)&gt;0),MAX(0,F309-L309)*IF(K309="",$C$3,K309)*J309,"")))))</f>
        <v/>
      </c>
      <c r="AC309" s="16" t="str">
        <f aca="false">IF(OR(A309="",L309="",J309="",R309="",R309="Open"),"",IF(E309="Short",L309-N(S309),N(S309)-L309)*IF(K309="",$C$3,K309)*J309-N(T309))</f>
        <v/>
      </c>
      <c r="AD309" s="17" t="str">
        <f aca="false">IF(OR(AC309="",AB309=""),"",IF(AB309&gt;0,AC309/AB309,""))</f>
        <v/>
      </c>
      <c r="AE309" s="18" t="str">
        <f aca="false">IF(OR(AC309="",Q309=""),"",DATE(YEAR(Q309),MONTH(Q309),1))</f>
        <v/>
      </c>
      <c r="AF309" s="15" t="str">
        <f aca="false">IF(AC309="","",1)</f>
        <v/>
      </c>
    </row>
    <row r="310" customFormat="false" ht="15" hidden="false" customHeight="false" outlineLevel="0" collapsed="false">
      <c r="A310" s="8"/>
      <c r="B310" s="9"/>
      <c r="C310" s="9"/>
      <c r="D310" s="9"/>
      <c r="E310" s="9"/>
      <c r="F310" s="10"/>
      <c r="G310" s="10"/>
      <c r="H310" s="8"/>
      <c r="I310" s="10"/>
      <c r="J310" s="9"/>
      <c r="K310" s="9"/>
      <c r="L310" s="10"/>
      <c r="M310" s="11"/>
      <c r="N310" s="12"/>
      <c r="O310" s="13"/>
      <c r="P310" s="13"/>
      <c r="Q310" s="8"/>
      <c r="R310" s="9"/>
      <c r="S310" s="10"/>
      <c r="T310" s="14"/>
      <c r="U310" s="14"/>
      <c r="V310" s="9"/>
      <c r="W310" s="9"/>
      <c r="X310" s="13"/>
      <c r="Y310" s="15" t="str">
        <f aca="false">IF(OR(A310="",H310=""),"",H310-A310)</f>
        <v/>
      </c>
      <c r="Z310" s="15" t="str">
        <f aca="false">IF(OR(A310="",Q310=""),"",Q310-A310)</f>
        <v/>
      </c>
      <c r="AA310" s="16" t="str">
        <f aca="false">IF(OR(L310="",J310=""),"",L310*IF(K310="",$C$3,K310)*J310*IF(E310="Short",1,-1))</f>
        <v/>
      </c>
      <c r="AB310" s="16" t="str">
        <f aca="false">IF(OR(A310="",L310="",J310=""),"",IF(N(U310)&gt;0,U310,IF(E310="Long",L310*IF(K310="",$C$3,K310)*J310,IF(AND(N(F310)&gt;0,N(G310)&gt;0),MAX(0,ABS(F310-G310)-L310)*IF(K310="",$C$3,K310)*J310,IF(AND(D310="Put",N(F310)&gt;0),MAX(0,F310-L310)*IF(K310="",$C$3,K310)*J310,"")))))</f>
        <v/>
      </c>
      <c r="AC310" s="16" t="str">
        <f aca="false">IF(OR(A310="",L310="",J310="",R310="",R310="Open"),"",IF(E310="Short",L310-N(S310),N(S310)-L310)*IF(K310="",$C$3,K310)*J310-N(T310))</f>
        <v/>
      </c>
      <c r="AD310" s="17" t="str">
        <f aca="false">IF(OR(AC310="",AB310=""),"",IF(AB310&gt;0,AC310/AB310,""))</f>
        <v/>
      </c>
      <c r="AE310" s="18" t="str">
        <f aca="false">IF(OR(AC310="",Q310=""),"",DATE(YEAR(Q310),MONTH(Q310),1))</f>
        <v/>
      </c>
      <c r="AF310" s="15" t="str">
        <f aca="false">IF(AC310="","",1)</f>
        <v/>
      </c>
    </row>
    <row r="311" customFormat="false" ht="15" hidden="false" customHeight="false" outlineLevel="0" collapsed="false">
      <c r="A311" s="8"/>
      <c r="B311" s="9"/>
      <c r="C311" s="9"/>
      <c r="D311" s="9"/>
      <c r="E311" s="9"/>
      <c r="F311" s="10"/>
      <c r="G311" s="10"/>
      <c r="H311" s="8"/>
      <c r="I311" s="10"/>
      <c r="J311" s="9"/>
      <c r="K311" s="9"/>
      <c r="L311" s="10"/>
      <c r="M311" s="11"/>
      <c r="N311" s="12"/>
      <c r="O311" s="13"/>
      <c r="P311" s="13"/>
      <c r="Q311" s="8"/>
      <c r="R311" s="9"/>
      <c r="S311" s="10"/>
      <c r="T311" s="14"/>
      <c r="U311" s="14"/>
      <c r="V311" s="9"/>
      <c r="W311" s="9"/>
      <c r="X311" s="13"/>
      <c r="Y311" s="15" t="str">
        <f aca="false">IF(OR(A311="",H311=""),"",H311-A311)</f>
        <v/>
      </c>
      <c r="Z311" s="15" t="str">
        <f aca="false">IF(OR(A311="",Q311=""),"",Q311-A311)</f>
        <v/>
      </c>
      <c r="AA311" s="16" t="str">
        <f aca="false">IF(OR(L311="",J311=""),"",L311*IF(K311="",$C$3,K311)*J311*IF(E311="Short",1,-1))</f>
        <v/>
      </c>
      <c r="AB311" s="16" t="str">
        <f aca="false">IF(OR(A311="",L311="",J311=""),"",IF(N(U311)&gt;0,U311,IF(E311="Long",L311*IF(K311="",$C$3,K311)*J311,IF(AND(N(F311)&gt;0,N(G311)&gt;0),MAX(0,ABS(F311-G311)-L311)*IF(K311="",$C$3,K311)*J311,IF(AND(D311="Put",N(F311)&gt;0),MAX(0,F311-L311)*IF(K311="",$C$3,K311)*J311,"")))))</f>
        <v/>
      </c>
      <c r="AC311" s="16" t="str">
        <f aca="false">IF(OR(A311="",L311="",J311="",R311="",R311="Open"),"",IF(E311="Short",L311-N(S311),N(S311)-L311)*IF(K311="",$C$3,K311)*J311-N(T311))</f>
        <v/>
      </c>
      <c r="AD311" s="17" t="str">
        <f aca="false">IF(OR(AC311="",AB311=""),"",IF(AB311&gt;0,AC311/AB311,""))</f>
        <v/>
      </c>
      <c r="AE311" s="18" t="str">
        <f aca="false">IF(OR(AC311="",Q311=""),"",DATE(YEAR(Q311),MONTH(Q311),1))</f>
        <v/>
      </c>
      <c r="AF311" s="15" t="str">
        <f aca="false">IF(AC311="","",1)</f>
        <v/>
      </c>
    </row>
    <row r="312" customFormat="false" ht="15" hidden="false" customHeight="false" outlineLevel="0" collapsed="false">
      <c r="A312" s="8"/>
      <c r="B312" s="9"/>
      <c r="C312" s="9"/>
      <c r="D312" s="9"/>
      <c r="E312" s="9"/>
      <c r="F312" s="10"/>
      <c r="G312" s="10"/>
      <c r="H312" s="8"/>
      <c r="I312" s="10"/>
      <c r="J312" s="9"/>
      <c r="K312" s="9"/>
      <c r="L312" s="10"/>
      <c r="M312" s="11"/>
      <c r="N312" s="12"/>
      <c r="O312" s="13"/>
      <c r="P312" s="13"/>
      <c r="Q312" s="8"/>
      <c r="R312" s="9"/>
      <c r="S312" s="10"/>
      <c r="T312" s="14"/>
      <c r="U312" s="14"/>
      <c r="V312" s="9"/>
      <c r="W312" s="9"/>
      <c r="X312" s="13"/>
      <c r="Y312" s="15" t="str">
        <f aca="false">IF(OR(A312="",H312=""),"",H312-A312)</f>
        <v/>
      </c>
      <c r="Z312" s="15" t="str">
        <f aca="false">IF(OR(A312="",Q312=""),"",Q312-A312)</f>
        <v/>
      </c>
      <c r="AA312" s="16" t="str">
        <f aca="false">IF(OR(L312="",J312=""),"",L312*IF(K312="",$C$3,K312)*J312*IF(E312="Short",1,-1))</f>
        <v/>
      </c>
      <c r="AB312" s="16" t="str">
        <f aca="false">IF(OR(A312="",L312="",J312=""),"",IF(N(U312)&gt;0,U312,IF(E312="Long",L312*IF(K312="",$C$3,K312)*J312,IF(AND(N(F312)&gt;0,N(G312)&gt;0),MAX(0,ABS(F312-G312)-L312)*IF(K312="",$C$3,K312)*J312,IF(AND(D312="Put",N(F312)&gt;0),MAX(0,F312-L312)*IF(K312="",$C$3,K312)*J312,"")))))</f>
        <v/>
      </c>
      <c r="AC312" s="16" t="str">
        <f aca="false">IF(OR(A312="",L312="",J312="",R312="",R312="Open"),"",IF(E312="Short",L312-N(S312),N(S312)-L312)*IF(K312="",$C$3,K312)*J312-N(T312))</f>
        <v/>
      </c>
      <c r="AD312" s="17" t="str">
        <f aca="false">IF(OR(AC312="",AB312=""),"",IF(AB312&gt;0,AC312/AB312,""))</f>
        <v/>
      </c>
      <c r="AE312" s="18" t="str">
        <f aca="false">IF(OR(AC312="",Q312=""),"",DATE(YEAR(Q312),MONTH(Q312),1))</f>
        <v/>
      </c>
      <c r="AF312" s="15" t="str">
        <f aca="false">IF(AC312="","",1)</f>
        <v/>
      </c>
    </row>
    <row r="313" customFormat="false" ht="15" hidden="false" customHeight="false" outlineLevel="0" collapsed="false">
      <c r="A313" s="8"/>
      <c r="B313" s="9"/>
      <c r="C313" s="9"/>
      <c r="D313" s="9"/>
      <c r="E313" s="9"/>
      <c r="F313" s="10"/>
      <c r="G313" s="10"/>
      <c r="H313" s="8"/>
      <c r="I313" s="10"/>
      <c r="J313" s="9"/>
      <c r="K313" s="9"/>
      <c r="L313" s="10"/>
      <c r="M313" s="11"/>
      <c r="N313" s="12"/>
      <c r="O313" s="13"/>
      <c r="P313" s="13"/>
      <c r="Q313" s="8"/>
      <c r="R313" s="9"/>
      <c r="S313" s="10"/>
      <c r="T313" s="14"/>
      <c r="U313" s="14"/>
      <c r="V313" s="9"/>
      <c r="W313" s="9"/>
      <c r="X313" s="13"/>
      <c r="Y313" s="15" t="str">
        <f aca="false">IF(OR(A313="",H313=""),"",H313-A313)</f>
        <v/>
      </c>
      <c r="Z313" s="15" t="str">
        <f aca="false">IF(OR(A313="",Q313=""),"",Q313-A313)</f>
        <v/>
      </c>
      <c r="AA313" s="16" t="str">
        <f aca="false">IF(OR(L313="",J313=""),"",L313*IF(K313="",$C$3,K313)*J313*IF(E313="Short",1,-1))</f>
        <v/>
      </c>
      <c r="AB313" s="16" t="str">
        <f aca="false">IF(OR(A313="",L313="",J313=""),"",IF(N(U313)&gt;0,U313,IF(E313="Long",L313*IF(K313="",$C$3,K313)*J313,IF(AND(N(F313)&gt;0,N(G313)&gt;0),MAX(0,ABS(F313-G313)-L313)*IF(K313="",$C$3,K313)*J313,IF(AND(D313="Put",N(F313)&gt;0),MAX(0,F313-L313)*IF(K313="",$C$3,K313)*J313,"")))))</f>
        <v/>
      </c>
      <c r="AC313" s="16" t="str">
        <f aca="false">IF(OR(A313="",L313="",J313="",R313="",R313="Open"),"",IF(E313="Short",L313-N(S313),N(S313)-L313)*IF(K313="",$C$3,K313)*J313-N(T313))</f>
        <v/>
      </c>
      <c r="AD313" s="17" t="str">
        <f aca="false">IF(OR(AC313="",AB313=""),"",IF(AB313&gt;0,AC313/AB313,""))</f>
        <v/>
      </c>
      <c r="AE313" s="18" t="str">
        <f aca="false">IF(OR(AC313="",Q313=""),"",DATE(YEAR(Q313),MONTH(Q313),1))</f>
        <v/>
      </c>
      <c r="AF313" s="15" t="str">
        <f aca="false">IF(AC313="","",1)</f>
        <v/>
      </c>
    </row>
    <row r="314" customFormat="false" ht="15" hidden="false" customHeight="false" outlineLevel="0" collapsed="false">
      <c r="A314" s="8"/>
      <c r="B314" s="9"/>
      <c r="C314" s="9"/>
      <c r="D314" s="9"/>
      <c r="E314" s="9"/>
      <c r="F314" s="10"/>
      <c r="G314" s="10"/>
      <c r="H314" s="8"/>
      <c r="I314" s="10"/>
      <c r="J314" s="9"/>
      <c r="K314" s="9"/>
      <c r="L314" s="10"/>
      <c r="M314" s="11"/>
      <c r="N314" s="12"/>
      <c r="O314" s="13"/>
      <c r="P314" s="13"/>
      <c r="Q314" s="8"/>
      <c r="R314" s="9"/>
      <c r="S314" s="10"/>
      <c r="T314" s="14"/>
      <c r="U314" s="14"/>
      <c r="V314" s="9"/>
      <c r="W314" s="9"/>
      <c r="X314" s="13"/>
      <c r="Y314" s="15" t="str">
        <f aca="false">IF(OR(A314="",H314=""),"",H314-A314)</f>
        <v/>
      </c>
      <c r="Z314" s="15" t="str">
        <f aca="false">IF(OR(A314="",Q314=""),"",Q314-A314)</f>
        <v/>
      </c>
      <c r="AA314" s="16" t="str">
        <f aca="false">IF(OR(L314="",J314=""),"",L314*IF(K314="",$C$3,K314)*J314*IF(E314="Short",1,-1))</f>
        <v/>
      </c>
      <c r="AB314" s="16" t="str">
        <f aca="false">IF(OR(A314="",L314="",J314=""),"",IF(N(U314)&gt;0,U314,IF(E314="Long",L314*IF(K314="",$C$3,K314)*J314,IF(AND(N(F314)&gt;0,N(G314)&gt;0),MAX(0,ABS(F314-G314)-L314)*IF(K314="",$C$3,K314)*J314,IF(AND(D314="Put",N(F314)&gt;0),MAX(0,F314-L314)*IF(K314="",$C$3,K314)*J314,"")))))</f>
        <v/>
      </c>
      <c r="AC314" s="16" t="str">
        <f aca="false">IF(OR(A314="",L314="",J314="",R314="",R314="Open"),"",IF(E314="Short",L314-N(S314),N(S314)-L314)*IF(K314="",$C$3,K314)*J314-N(T314))</f>
        <v/>
      </c>
      <c r="AD314" s="17" t="str">
        <f aca="false">IF(OR(AC314="",AB314=""),"",IF(AB314&gt;0,AC314/AB314,""))</f>
        <v/>
      </c>
      <c r="AE314" s="18" t="str">
        <f aca="false">IF(OR(AC314="",Q314=""),"",DATE(YEAR(Q314),MONTH(Q314),1))</f>
        <v/>
      </c>
      <c r="AF314" s="15" t="str">
        <f aca="false">IF(AC314="","",1)</f>
        <v/>
      </c>
    </row>
    <row r="315" customFormat="false" ht="15" hidden="false" customHeight="false" outlineLevel="0" collapsed="false">
      <c r="A315" s="8"/>
      <c r="B315" s="9"/>
      <c r="C315" s="9"/>
      <c r="D315" s="9"/>
      <c r="E315" s="9"/>
      <c r="F315" s="10"/>
      <c r="G315" s="10"/>
      <c r="H315" s="8"/>
      <c r="I315" s="10"/>
      <c r="J315" s="9"/>
      <c r="K315" s="9"/>
      <c r="L315" s="10"/>
      <c r="M315" s="11"/>
      <c r="N315" s="12"/>
      <c r="O315" s="13"/>
      <c r="P315" s="13"/>
      <c r="Q315" s="8"/>
      <c r="R315" s="9"/>
      <c r="S315" s="10"/>
      <c r="T315" s="14"/>
      <c r="U315" s="14"/>
      <c r="V315" s="9"/>
      <c r="W315" s="9"/>
      <c r="X315" s="13"/>
      <c r="Y315" s="15" t="str">
        <f aca="false">IF(OR(A315="",H315=""),"",H315-A315)</f>
        <v/>
      </c>
      <c r="Z315" s="15" t="str">
        <f aca="false">IF(OR(A315="",Q315=""),"",Q315-A315)</f>
        <v/>
      </c>
      <c r="AA315" s="16" t="str">
        <f aca="false">IF(OR(L315="",J315=""),"",L315*IF(K315="",$C$3,K315)*J315*IF(E315="Short",1,-1))</f>
        <v/>
      </c>
      <c r="AB315" s="16" t="str">
        <f aca="false">IF(OR(A315="",L315="",J315=""),"",IF(N(U315)&gt;0,U315,IF(E315="Long",L315*IF(K315="",$C$3,K315)*J315,IF(AND(N(F315)&gt;0,N(G315)&gt;0),MAX(0,ABS(F315-G315)-L315)*IF(K315="",$C$3,K315)*J315,IF(AND(D315="Put",N(F315)&gt;0),MAX(0,F315-L315)*IF(K315="",$C$3,K315)*J315,"")))))</f>
        <v/>
      </c>
      <c r="AC315" s="16" t="str">
        <f aca="false">IF(OR(A315="",L315="",J315="",R315="",R315="Open"),"",IF(E315="Short",L315-N(S315),N(S315)-L315)*IF(K315="",$C$3,K315)*J315-N(T315))</f>
        <v/>
      </c>
      <c r="AD315" s="17" t="str">
        <f aca="false">IF(OR(AC315="",AB315=""),"",IF(AB315&gt;0,AC315/AB315,""))</f>
        <v/>
      </c>
      <c r="AE315" s="18" t="str">
        <f aca="false">IF(OR(AC315="",Q315=""),"",DATE(YEAR(Q315),MONTH(Q315),1))</f>
        <v/>
      </c>
      <c r="AF315" s="15" t="str">
        <f aca="false">IF(AC315="","",1)</f>
        <v/>
      </c>
    </row>
    <row r="316" customFormat="false" ht="15" hidden="false" customHeight="false" outlineLevel="0" collapsed="false">
      <c r="A316" s="8"/>
      <c r="B316" s="9"/>
      <c r="C316" s="9"/>
      <c r="D316" s="9"/>
      <c r="E316" s="9"/>
      <c r="F316" s="10"/>
      <c r="G316" s="10"/>
      <c r="H316" s="8"/>
      <c r="I316" s="10"/>
      <c r="J316" s="9"/>
      <c r="K316" s="9"/>
      <c r="L316" s="10"/>
      <c r="M316" s="11"/>
      <c r="N316" s="12"/>
      <c r="O316" s="13"/>
      <c r="P316" s="13"/>
      <c r="Q316" s="8"/>
      <c r="R316" s="9"/>
      <c r="S316" s="10"/>
      <c r="T316" s="14"/>
      <c r="U316" s="14"/>
      <c r="V316" s="9"/>
      <c r="W316" s="9"/>
      <c r="X316" s="13"/>
      <c r="Y316" s="15" t="str">
        <f aca="false">IF(OR(A316="",H316=""),"",H316-A316)</f>
        <v/>
      </c>
      <c r="Z316" s="15" t="str">
        <f aca="false">IF(OR(A316="",Q316=""),"",Q316-A316)</f>
        <v/>
      </c>
      <c r="AA316" s="16" t="str">
        <f aca="false">IF(OR(L316="",J316=""),"",L316*IF(K316="",$C$3,K316)*J316*IF(E316="Short",1,-1))</f>
        <v/>
      </c>
      <c r="AB316" s="16" t="str">
        <f aca="false">IF(OR(A316="",L316="",J316=""),"",IF(N(U316)&gt;0,U316,IF(E316="Long",L316*IF(K316="",$C$3,K316)*J316,IF(AND(N(F316)&gt;0,N(G316)&gt;0),MAX(0,ABS(F316-G316)-L316)*IF(K316="",$C$3,K316)*J316,IF(AND(D316="Put",N(F316)&gt;0),MAX(0,F316-L316)*IF(K316="",$C$3,K316)*J316,"")))))</f>
        <v/>
      </c>
      <c r="AC316" s="16" t="str">
        <f aca="false">IF(OR(A316="",L316="",J316="",R316="",R316="Open"),"",IF(E316="Short",L316-N(S316),N(S316)-L316)*IF(K316="",$C$3,K316)*J316-N(T316))</f>
        <v/>
      </c>
      <c r="AD316" s="17" t="str">
        <f aca="false">IF(OR(AC316="",AB316=""),"",IF(AB316&gt;0,AC316/AB316,""))</f>
        <v/>
      </c>
      <c r="AE316" s="18" t="str">
        <f aca="false">IF(OR(AC316="",Q316=""),"",DATE(YEAR(Q316),MONTH(Q316),1))</f>
        <v/>
      </c>
      <c r="AF316" s="15" t="str">
        <f aca="false">IF(AC316="","",1)</f>
        <v/>
      </c>
    </row>
    <row r="317" customFormat="false" ht="15" hidden="false" customHeight="false" outlineLevel="0" collapsed="false">
      <c r="A317" s="8"/>
      <c r="B317" s="9"/>
      <c r="C317" s="9"/>
      <c r="D317" s="9"/>
      <c r="E317" s="9"/>
      <c r="F317" s="10"/>
      <c r="G317" s="10"/>
      <c r="H317" s="8"/>
      <c r="I317" s="10"/>
      <c r="J317" s="9"/>
      <c r="K317" s="9"/>
      <c r="L317" s="10"/>
      <c r="M317" s="11"/>
      <c r="N317" s="12"/>
      <c r="O317" s="13"/>
      <c r="P317" s="13"/>
      <c r="Q317" s="8"/>
      <c r="R317" s="9"/>
      <c r="S317" s="10"/>
      <c r="T317" s="14"/>
      <c r="U317" s="14"/>
      <c r="V317" s="9"/>
      <c r="W317" s="9"/>
      <c r="X317" s="13"/>
      <c r="Y317" s="15" t="str">
        <f aca="false">IF(OR(A317="",H317=""),"",H317-A317)</f>
        <v/>
      </c>
      <c r="Z317" s="15" t="str">
        <f aca="false">IF(OR(A317="",Q317=""),"",Q317-A317)</f>
        <v/>
      </c>
      <c r="AA317" s="16" t="str">
        <f aca="false">IF(OR(L317="",J317=""),"",L317*IF(K317="",$C$3,K317)*J317*IF(E317="Short",1,-1))</f>
        <v/>
      </c>
      <c r="AB317" s="16" t="str">
        <f aca="false">IF(OR(A317="",L317="",J317=""),"",IF(N(U317)&gt;0,U317,IF(E317="Long",L317*IF(K317="",$C$3,K317)*J317,IF(AND(N(F317)&gt;0,N(G317)&gt;0),MAX(0,ABS(F317-G317)-L317)*IF(K317="",$C$3,K317)*J317,IF(AND(D317="Put",N(F317)&gt;0),MAX(0,F317-L317)*IF(K317="",$C$3,K317)*J317,"")))))</f>
        <v/>
      </c>
      <c r="AC317" s="16" t="str">
        <f aca="false">IF(OR(A317="",L317="",J317="",R317="",R317="Open"),"",IF(E317="Short",L317-N(S317),N(S317)-L317)*IF(K317="",$C$3,K317)*J317-N(T317))</f>
        <v/>
      </c>
      <c r="AD317" s="17" t="str">
        <f aca="false">IF(OR(AC317="",AB317=""),"",IF(AB317&gt;0,AC317/AB317,""))</f>
        <v/>
      </c>
      <c r="AE317" s="18" t="str">
        <f aca="false">IF(OR(AC317="",Q317=""),"",DATE(YEAR(Q317),MONTH(Q317),1))</f>
        <v/>
      </c>
      <c r="AF317" s="15" t="str">
        <f aca="false">IF(AC317="","",1)</f>
        <v/>
      </c>
    </row>
    <row r="318" customFormat="false" ht="15" hidden="false" customHeight="false" outlineLevel="0" collapsed="false">
      <c r="A318" s="8"/>
      <c r="B318" s="9"/>
      <c r="C318" s="9"/>
      <c r="D318" s="9"/>
      <c r="E318" s="9"/>
      <c r="F318" s="10"/>
      <c r="G318" s="10"/>
      <c r="H318" s="8"/>
      <c r="I318" s="10"/>
      <c r="J318" s="9"/>
      <c r="K318" s="9"/>
      <c r="L318" s="10"/>
      <c r="M318" s="11"/>
      <c r="N318" s="12"/>
      <c r="O318" s="13"/>
      <c r="P318" s="13"/>
      <c r="Q318" s="8"/>
      <c r="R318" s="9"/>
      <c r="S318" s="10"/>
      <c r="T318" s="14"/>
      <c r="U318" s="14"/>
      <c r="V318" s="9"/>
      <c r="W318" s="9"/>
      <c r="X318" s="13"/>
      <c r="Y318" s="15" t="str">
        <f aca="false">IF(OR(A318="",H318=""),"",H318-A318)</f>
        <v/>
      </c>
      <c r="Z318" s="15" t="str">
        <f aca="false">IF(OR(A318="",Q318=""),"",Q318-A318)</f>
        <v/>
      </c>
      <c r="AA318" s="16" t="str">
        <f aca="false">IF(OR(L318="",J318=""),"",L318*IF(K318="",$C$3,K318)*J318*IF(E318="Short",1,-1))</f>
        <v/>
      </c>
      <c r="AB318" s="16" t="str">
        <f aca="false">IF(OR(A318="",L318="",J318=""),"",IF(N(U318)&gt;0,U318,IF(E318="Long",L318*IF(K318="",$C$3,K318)*J318,IF(AND(N(F318)&gt;0,N(G318)&gt;0),MAX(0,ABS(F318-G318)-L318)*IF(K318="",$C$3,K318)*J318,IF(AND(D318="Put",N(F318)&gt;0),MAX(0,F318-L318)*IF(K318="",$C$3,K318)*J318,"")))))</f>
        <v/>
      </c>
      <c r="AC318" s="16" t="str">
        <f aca="false">IF(OR(A318="",L318="",J318="",R318="",R318="Open"),"",IF(E318="Short",L318-N(S318),N(S318)-L318)*IF(K318="",$C$3,K318)*J318-N(T318))</f>
        <v/>
      </c>
      <c r="AD318" s="17" t="str">
        <f aca="false">IF(OR(AC318="",AB318=""),"",IF(AB318&gt;0,AC318/AB318,""))</f>
        <v/>
      </c>
      <c r="AE318" s="18" t="str">
        <f aca="false">IF(OR(AC318="",Q318=""),"",DATE(YEAR(Q318),MONTH(Q318),1))</f>
        <v/>
      </c>
      <c r="AF318" s="15" t="str">
        <f aca="false">IF(AC318="","",1)</f>
        <v/>
      </c>
    </row>
    <row r="319" customFormat="false" ht="15" hidden="false" customHeight="false" outlineLevel="0" collapsed="false">
      <c r="A319" s="8"/>
      <c r="B319" s="9"/>
      <c r="C319" s="9"/>
      <c r="D319" s="9"/>
      <c r="E319" s="9"/>
      <c r="F319" s="10"/>
      <c r="G319" s="10"/>
      <c r="H319" s="8"/>
      <c r="I319" s="10"/>
      <c r="J319" s="9"/>
      <c r="K319" s="9"/>
      <c r="L319" s="10"/>
      <c r="M319" s="11"/>
      <c r="N319" s="12"/>
      <c r="O319" s="13"/>
      <c r="P319" s="13"/>
      <c r="Q319" s="8"/>
      <c r="R319" s="9"/>
      <c r="S319" s="10"/>
      <c r="T319" s="14"/>
      <c r="U319" s="14"/>
      <c r="V319" s="9"/>
      <c r="W319" s="9"/>
      <c r="X319" s="13"/>
      <c r="Y319" s="15" t="str">
        <f aca="false">IF(OR(A319="",H319=""),"",H319-A319)</f>
        <v/>
      </c>
      <c r="Z319" s="15" t="str">
        <f aca="false">IF(OR(A319="",Q319=""),"",Q319-A319)</f>
        <v/>
      </c>
      <c r="AA319" s="16" t="str">
        <f aca="false">IF(OR(L319="",J319=""),"",L319*IF(K319="",$C$3,K319)*J319*IF(E319="Short",1,-1))</f>
        <v/>
      </c>
      <c r="AB319" s="16" t="str">
        <f aca="false">IF(OR(A319="",L319="",J319=""),"",IF(N(U319)&gt;0,U319,IF(E319="Long",L319*IF(K319="",$C$3,K319)*J319,IF(AND(N(F319)&gt;0,N(G319)&gt;0),MAX(0,ABS(F319-G319)-L319)*IF(K319="",$C$3,K319)*J319,IF(AND(D319="Put",N(F319)&gt;0),MAX(0,F319-L319)*IF(K319="",$C$3,K319)*J319,"")))))</f>
        <v/>
      </c>
      <c r="AC319" s="16" t="str">
        <f aca="false">IF(OR(A319="",L319="",J319="",R319="",R319="Open"),"",IF(E319="Short",L319-N(S319),N(S319)-L319)*IF(K319="",$C$3,K319)*J319-N(T319))</f>
        <v/>
      </c>
      <c r="AD319" s="17" t="str">
        <f aca="false">IF(OR(AC319="",AB319=""),"",IF(AB319&gt;0,AC319/AB319,""))</f>
        <v/>
      </c>
      <c r="AE319" s="18" t="str">
        <f aca="false">IF(OR(AC319="",Q319=""),"",DATE(YEAR(Q319),MONTH(Q319),1))</f>
        <v/>
      </c>
      <c r="AF319" s="15" t="str">
        <f aca="false">IF(AC319="","",1)</f>
        <v/>
      </c>
    </row>
    <row r="320" customFormat="false" ht="15" hidden="false" customHeight="false" outlineLevel="0" collapsed="false">
      <c r="A320" s="8"/>
      <c r="B320" s="9"/>
      <c r="C320" s="9"/>
      <c r="D320" s="9"/>
      <c r="E320" s="9"/>
      <c r="F320" s="10"/>
      <c r="G320" s="10"/>
      <c r="H320" s="8"/>
      <c r="I320" s="10"/>
      <c r="J320" s="9"/>
      <c r="K320" s="9"/>
      <c r="L320" s="10"/>
      <c r="M320" s="11"/>
      <c r="N320" s="12"/>
      <c r="O320" s="13"/>
      <c r="P320" s="13"/>
      <c r="Q320" s="8"/>
      <c r="R320" s="9"/>
      <c r="S320" s="10"/>
      <c r="T320" s="14"/>
      <c r="U320" s="14"/>
      <c r="V320" s="9"/>
      <c r="W320" s="9"/>
      <c r="X320" s="13"/>
      <c r="Y320" s="15" t="str">
        <f aca="false">IF(OR(A320="",H320=""),"",H320-A320)</f>
        <v/>
      </c>
      <c r="Z320" s="15" t="str">
        <f aca="false">IF(OR(A320="",Q320=""),"",Q320-A320)</f>
        <v/>
      </c>
      <c r="AA320" s="16" t="str">
        <f aca="false">IF(OR(L320="",J320=""),"",L320*IF(K320="",$C$3,K320)*J320*IF(E320="Short",1,-1))</f>
        <v/>
      </c>
      <c r="AB320" s="16" t="str">
        <f aca="false">IF(OR(A320="",L320="",J320=""),"",IF(N(U320)&gt;0,U320,IF(E320="Long",L320*IF(K320="",$C$3,K320)*J320,IF(AND(N(F320)&gt;0,N(G320)&gt;0),MAX(0,ABS(F320-G320)-L320)*IF(K320="",$C$3,K320)*J320,IF(AND(D320="Put",N(F320)&gt;0),MAX(0,F320-L320)*IF(K320="",$C$3,K320)*J320,"")))))</f>
        <v/>
      </c>
      <c r="AC320" s="16" t="str">
        <f aca="false">IF(OR(A320="",L320="",J320="",R320="",R320="Open"),"",IF(E320="Short",L320-N(S320),N(S320)-L320)*IF(K320="",$C$3,K320)*J320-N(T320))</f>
        <v/>
      </c>
      <c r="AD320" s="17" t="str">
        <f aca="false">IF(OR(AC320="",AB320=""),"",IF(AB320&gt;0,AC320/AB320,""))</f>
        <v/>
      </c>
      <c r="AE320" s="18" t="str">
        <f aca="false">IF(OR(AC320="",Q320=""),"",DATE(YEAR(Q320),MONTH(Q320),1))</f>
        <v/>
      </c>
      <c r="AF320" s="15" t="str">
        <f aca="false">IF(AC320="","",1)</f>
        <v/>
      </c>
    </row>
    <row r="321" customFormat="false" ht="15" hidden="false" customHeight="false" outlineLevel="0" collapsed="false">
      <c r="A321" s="8"/>
      <c r="B321" s="9"/>
      <c r="C321" s="9"/>
      <c r="D321" s="9"/>
      <c r="E321" s="9"/>
      <c r="F321" s="10"/>
      <c r="G321" s="10"/>
      <c r="H321" s="8"/>
      <c r="I321" s="10"/>
      <c r="J321" s="9"/>
      <c r="K321" s="9"/>
      <c r="L321" s="10"/>
      <c r="M321" s="11"/>
      <c r="N321" s="12"/>
      <c r="O321" s="13"/>
      <c r="P321" s="13"/>
      <c r="Q321" s="8"/>
      <c r="R321" s="9"/>
      <c r="S321" s="10"/>
      <c r="T321" s="14"/>
      <c r="U321" s="14"/>
      <c r="V321" s="9"/>
      <c r="W321" s="9"/>
      <c r="X321" s="13"/>
      <c r="Y321" s="15" t="str">
        <f aca="false">IF(OR(A321="",H321=""),"",H321-A321)</f>
        <v/>
      </c>
      <c r="Z321" s="15" t="str">
        <f aca="false">IF(OR(A321="",Q321=""),"",Q321-A321)</f>
        <v/>
      </c>
      <c r="AA321" s="16" t="str">
        <f aca="false">IF(OR(L321="",J321=""),"",L321*IF(K321="",$C$3,K321)*J321*IF(E321="Short",1,-1))</f>
        <v/>
      </c>
      <c r="AB321" s="16" t="str">
        <f aca="false">IF(OR(A321="",L321="",J321=""),"",IF(N(U321)&gt;0,U321,IF(E321="Long",L321*IF(K321="",$C$3,K321)*J321,IF(AND(N(F321)&gt;0,N(G321)&gt;0),MAX(0,ABS(F321-G321)-L321)*IF(K321="",$C$3,K321)*J321,IF(AND(D321="Put",N(F321)&gt;0),MAX(0,F321-L321)*IF(K321="",$C$3,K321)*J321,"")))))</f>
        <v/>
      </c>
      <c r="AC321" s="16" t="str">
        <f aca="false">IF(OR(A321="",L321="",J321="",R321="",R321="Open"),"",IF(E321="Short",L321-N(S321),N(S321)-L321)*IF(K321="",$C$3,K321)*J321-N(T321))</f>
        <v/>
      </c>
      <c r="AD321" s="17" t="str">
        <f aca="false">IF(OR(AC321="",AB321=""),"",IF(AB321&gt;0,AC321/AB321,""))</f>
        <v/>
      </c>
      <c r="AE321" s="18" t="str">
        <f aca="false">IF(OR(AC321="",Q321=""),"",DATE(YEAR(Q321),MONTH(Q321),1))</f>
        <v/>
      </c>
      <c r="AF321" s="15" t="str">
        <f aca="false">IF(AC321="","",1)</f>
        <v/>
      </c>
    </row>
    <row r="322" customFormat="false" ht="15" hidden="false" customHeight="false" outlineLevel="0" collapsed="false">
      <c r="A322" s="8"/>
      <c r="B322" s="9"/>
      <c r="C322" s="9"/>
      <c r="D322" s="9"/>
      <c r="E322" s="9"/>
      <c r="F322" s="10"/>
      <c r="G322" s="10"/>
      <c r="H322" s="8"/>
      <c r="I322" s="10"/>
      <c r="J322" s="9"/>
      <c r="K322" s="9"/>
      <c r="L322" s="10"/>
      <c r="M322" s="11"/>
      <c r="N322" s="12"/>
      <c r="O322" s="13"/>
      <c r="P322" s="13"/>
      <c r="Q322" s="8"/>
      <c r="R322" s="9"/>
      <c r="S322" s="10"/>
      <c r="T322" s="14"/>
      <c r="U322" s="14"/>
      <c r="V322" s="9"/>
      <c r="W322" s="9"/>
      <c r="X322" s="13"/>
      <c r="Y322" s="15" t="str">
        <f aca="false">IF(OR(A322="",H322=""),"",H322-A322)</f>
        <v/>
      </c>
      <c r="Z322" s="15" t="str">
        <f aca="false">IF(OR(A322="",Q322=""),"",Q322-A322)</f>
        <v/>
      </c>
      <c r="AA322" s="16" t="str">
        <f aca="false">IF(OR(L322="",J322=""),"",L322*IF(K322="",$C$3,K322)*J322*IF(E322="Short",1,-1))</f>
        <v/>
      </c>
      <c r="AB322" s="16" t="str">
        <f aca="false">IF(OR(A322="",L322="",J322=""),"",IF(N(U322)&gt;0,U322,IF(E322="Long",L322*IF(K322="",$C$3,K322)*J322,IF(AND(N(F322)&gt;0,N(G322)&gt;0),MAX(0,ABS(F322-G322)-L322)*IF(K322="",$C$3,K322)*J322,IF(AND(D322="Put",N(F322)&gt;0),MAX(0,F322-L322)*IF(K322="",$C$3,K322)*J322,"")))))</f>
        <v/>
      </c>
      <c r="AC322" s="16" t="str">
        <f aca="false">IF(OR(A322="",L322="",J322="",R322="",R322="Open"),"",IF(E322="Short",L322-N(S322),N(S322)-L322)*IF(K322="",$C$3,K322)*J322-N(T322))</f>
        <v/>
      </c>
      <c r="AD322" s="17" t="str">
        <f aca="false">IF(OR(AC322="",AB322=""),"",IF(AB322&gt;0,AC322/AB322,""))</f>
        <v/>
      </c>
      <c r="AE322" s="18" t="str">
        <f aca="false">IF(OR(AC322="",Q322=""),"",DATE(YEAR(Q322),MONTH(Q322),1))</f>
        <v/>
      </c>
      <c r="AF322" s="15" t="str">
        <f aca="false">IF(AC322="","",1)</f>
        <v/>
      </c>
    </row>
    <row r="323" customFormat="false" ht="15" hidden="false" customHeight="false" outlineLevel="0" collapsed="false">
      <c r="A323" s="8"/>
      <c r="B323" s="9"/>
      <c r="C323" s="9"/>
      <c r="D323" s="9"/>
      <c r="E323" s="9"/>
      <c r="F323" s="10"/>
      <c r="G323" s="10"/>
      <c r="H323" s="8"/>
      <c r="I323" s="10"/>
      <c r="J323" s="9"/>
      <c r="K323" s="9"/>
      <c r="L323" s="10"/>
      <c r="M323" s="11"/>
      <c r="N323" s="12"/>
      <c r="O323" s="13"/>
      <c r="P323" s="13"/>
      <c r="Q323" s="8"/>
      <c r="R323" s="9"/>
      <c r="S323" s="10"/>
      <c r="T323" s="14"/>
      <c r="U323" s="14"/>
      <c r="V323" s="9"/>
      <c r="W323" s="9"/>
      <c r="X323" s="13"/>
      <c r="Y323" s="15" t="str">
        <f aca="false">IF(OR(A323="",H323=""),"",H323-A323)</f>
        <v/>
      </c>
      <c r="Z323" s="15" t="str">
        <f aca="false">IF(OR(A323="",Q323=""),"",Q323-A323)</f>
        <v/>
      </c>
      <c r="AA323" s="16" t="str">
        <f aca="false">IF(OR(L323="",J323=""),"",L323*IF(K323="",$C$3,K323)*J323*IF(E323="Short",1,-1))</f>
        <v/>
      </c>
      <c r="AB323" s="16" t="str">
        <f aca="false">IF(OR(A323="",L323="",J323=""),"",IF(N(U323)&gt;0,U323,IF(E323="Long",L323*IF(K323="",$C$3,K323)*J323,IF(AND(N(F323)&gt;0,N(G323)&gt;0),MAX(0,ABS(F323-G323)-L323)*IF(K323="",$C$3,K323)*J323,IF(AND(D323="Put",N(F323)&gt;0),MAX(0,F323-L323)*IF(K323="",$C$3,K323)*J323,"")))))</f>
        <v/>
      </c>
      <c r="AC323" s="16" t="str">
        <f aca="false">IF(OR(A323="",L323="",J323="",R323="",R323="Open"),"",IF(E323="Short",L323-N(S323),N(S323)-L323)*IF(K323="",$C$3,K323)*J323-N(T323))</f>
        <v/>
      </c>
      <c r="AD323" s="17" t="str">
        <f aca="false">IF(OR(AC323="",AB323=""),"",IF(AB323&gt;0,AC323/AB323,""))</f>
        <v/>
      </c>
      <c r="AE323" s="18" t="str">
        <f aca="false">IF(OR(AC323="",Q323=""),"",DATE(YEAR(Q323),MONTH(Q323),1))</f>
        <v/>
      </c>
      <c r="AF323" s="15" t="str">
        <f aca="false">IF(AC323="","",1)</f>
        <v/>
      </c>
    </row>
    <row r="324" customFormat="false" ht="15" hidden="false" customHeight="false" outlineLevel="0" collapsed="false">
      <c r="A324" s="8"/>
      <c r="B324" s="9"/>
      <c r="C324" s="9"/>
      <c r="D324" s="9"/>
      <c r="E324" s="9"/>
      <c r="F324" s="10"/>
      <c r="G324" s="10"/>
      <c r="H324" s="8"/>
      <c r="I324" s="10"/>
      <c r="J324" s="9"/>
      <c r="K324" s="9"/>
      <c r="L324" s="10"/>
      <c r="M324" s="11"/>
      <c r="N324" s="12"/>
      <c r="O324" s="13"/>
      <c r="P324" s="13"/>
      <c r="Q324" s="8"/>
      <c r="R324" s="9"/>
      <c r="S324" s="10"/>
      <c r="T324" s="14"/>
      <c r="U324" s="14"/>
      <c r="V324" s="9"/>
      <c r="W324" s="9"/>
      <c r="X324" s="13"/>
      <c r="Y324" s="15" t="str">
        <f aca="false">IF(OR(A324="",H324=""),"",H324-A324)</f>
        <v/>
      </c>
      <c r="Z324" s="15" t="str">
        <f aca="false">IF(OR(A324="",Q324=""),"",Q324-A324)</f>
        <v/>
      </c>
      <c r="AA324" s="16" t="str">
        <f aca="false">IF(OR(L324="",J324=""),"",L324*IF(K324="",$C$3,K324)*J324*IF(E324="Short",1,-1))</f>
        <v/>
      </c>
      <c r="AB324" s="16" t="str">
        <f aca="false">IF(OR(A324="",L324="",J324=""),"",IF(N(U324)&gt;0,U324,IF(E324="Long",L324*IF(K324="",$C$3,K324)*J324,IF(AND(N(F324)&gt;0,N(G324)&gt;0),MAX(0,ABS(F324-G324)-L324)*IF(K324="",$C$3,K324)*J324,IF(AND(D324="Put",N(F324)&gt;0),MAX(0,F324-L324)*IF(K324="",$C$3,K324)*J324,"")))))</f>
        <v/>
      </c>
      <c r="AC324" s="16" t="str">
        <f aca="false">IF(OR(A324="",L324="",J324="",R324="",R324="Open"),"",IF(E324="Short",L324-N(S324),N(S324)-L324)*IF(K324="",$C$3,K324)*J324-N(T324))</f>
        <v/>
      </c>
      <c r="AD324" s="17" t="str">
        <f aca="false">IF(OR(AC324="",AB324=""),"",IF(AB324&gt;0,AC324/AB324,""))</f>
        <v/>
      </c>
      <c r="AE324" s="18" t="str">
        <f aca="false">IF(OR(AC324="",Q324=""),"",DATE(YEAR(Q324),MONTH(Q324),1))</f>
        <v/>
      </c>
      <c r="AF324" s="15" t="str">
        <f aca="false">IF(AC324="","",1)</f>
        <v/>
      </c>
    </row>
    <row r="325" customFormat="false" ht="15" hidden="false" customHeight="false" outlineLevel="0" collapsed="false">
      <c r="A325" s="8"/>
      <c r="B325" s="9"/>
      <c r="C325" s="9"/>
      <c r="D325" s="9"/>
      <c r="E325" s="9"/>
      <c r="F325" s="10"/>
      <c r="G325" s="10"/>
      <c r="H325" s="8"/>
      <c r="I325" s="10"/>
      <c r="J325" s="9"/>
      <c r="K325" s="9"/>
      <c r="L325" s="10"/>
      <c r="M325" s="11"/>
      <c r="N325" s="12"/>
      <c r="O325" s="13"/>
      <c r="P325" s="13"/>
      <c r="Q325" s="8"/>
      <c r="R325" s="9"/>
      <c r="S325" s="10"/>
      <c r="T325" s="14"/>
      <c r="U325" s="14"/>
      <c r="V325" s="9"/>
      <c r="W325" s="9"/>
      <c r="X325" s="13"/>
      <c r="Y325" s="15" t="str">
        <f aca="false">IF(OR(A325="",H325=""),"",H325-A325)</f>
        <v/>
      </c>
      <c r="Z325" s="15" t="str">
        <f aca="false">IF(OR(A325="",Q325=""),"",Q325-A325)</f>
        <v/>
      </c>
      <c r="AA325" s="16" t="str">
        <f aca="false">IF(OR(L325="",J325=""),"",L325*IF(K325="",$C$3,K325)*J325*IF(E325="Short",1,-1))</f>
        <v/>
      </c>
      <c r="AB325" s="16" t="str">
        <f aca="false">IF(OR(A325="",L325="",J325=""),"",IF(N(U325)&gt;0,U325,IF(E325="Long",L325*IF(K325="",$C$3,K325)*J325,IF(AND(N(F325)&gt;0,N(G325)&gt;0),MAX(0,ABS(F325-G325)-L325)*IF(K325="",$C$3,K325)*J325,IF(AND(D325="Put",N(F325)&gt;0),MAX(0,F325-L325)*IF(K325="",$C$3,K325)*J325,"")))))</f>
        <v/>
      </c>
      <c r="AC325" s="16" t="str">
        <f aca="false">IF(OR(A325="",L325="",J325="",R325="",R325="Open"),"",IF(E325="Short",L325-N(S325),N(S325)-L325)*IF(K325="",$C$3,K325)*J325-N(T325))</f>
        <v/>
      </c>
      <c r="AD325" s="17" t="str">
        <f aca="false">IF(OR(AC325="",AB325=""),"",IF(AB325&gt;0,AC325/AB325,""))</f>
        <v/>
      </c>
      <c r="AE325" s="18" t="str">
        <f aca="false">IF(OR(AC325="",Q325=""),"",DATE(YEAR(Q325),MONTH(Q325),1))</f>
        <v/>
      </c>
      <c r="AF325" s="15" t="str">
        <f aca="false">IF(AC325="","",1)</f>
        <v/>
      </c>
    </row>
    <row r="326" customFormat="false" ht="15" hidden="false" customHeight="false" outlineLevel="0" collapsed="false">
      <c r="A326" s="8"/>
      <c r="B326" s="9"/>
      <c r="C326" s="9"/>
      <c r="D326" s="9"/>
      <c r="E326" s="9"/>
      <c r="F326" s="10"/>
      <c r="G326" s="10"/>
      <c r="H326" s="8"/>
      <c r="I326" s="10"/>
      <c r="J326" s="9"/>
      <c r="K326" s="9"/>
      <c r="L326" s="10"/>
      <c r="M326" s="11"/>
      <c r="N326" s="12"/>
      <c r="O326" s="13"/>
      <c r="P326" s="13"/>
      <c r="Q326" s="8"/>
      <c r="R326" s="9"/>
      <c r="S326" s="10"/>
      <c r="T326" s="14"/>
      <c r="U326" s="14"/>
      <c r="V326" s="9"/>
      <c r="W326" s="9"/>
      <c r="X326" s="13"/>
      <c r="Y326" s="15" t="str">
        <f aca="false">IF(OR(A326="",H326=""),"",H326-A326)</f>
        <v/>
      </c>
      <c r="Z326" s="15" t="str">
        <f aca="false">IF(OR(A326="",Q326=""),"",Q326-A326)</f>
        <v/>
      </c>
      <c r="AA326" s="16" t="str">
        <f aca="false">IF(OR(L326="",J326=""),"",L326*IF(K326="",$C$3,K326)*J326*IF(E326="Short",1,-1))</f>
        <v/>
      </c>
      <c r="AB326" s="16" t="str">
        <f aca="false">IF(OR(A326="",L326="",J326=""),"",IF(N(U326)&gt;0,U326,IF(E326="Long",L326*IF(K326="",$C$3,K326)*J326,IF(AND(N(F326)&gt;0,N(G326)&gt;0),MAX(0,ABS(F326-G326)-L326)*IF(K326="",$C$3,K326)*J326,IF(AND(D326="Put",N(F326)&gt;0),MAX(0,F326-L326)*IF(K326="",$C$3,K326)*J326,"")))))</f>
        <v/>
      </c>
      <c r="AC326" s="16" t="str">
        <f aca="false">IF(OR(A326="",L326="",J326="",R326="",R326="Open"),"",IF(E326="Short",L326-N(S326),N(S326)-L326)*IF(K326="",$C$3,K326)*J326-N(T326))</f>
        <v/>
      </c>
      <c r="AD326" s="17" t="str">
        <f aca="false">IF(OR(AC326="",AB326=""),"",IF(AB326&gt;0,AC326/AB326,""))</f>
        <v/>
      </c>
      <c r="AE326" s="18" t="str">
        <f aca="false">IF(OR(AC326="",Q326=""),"",DATE(YEAR(Q326),MONTH(Q326),1))</f>
        <v/>
      </c>
      <c r="AF326" s="15" t="str">
        <f aca="false">IF(AC326="","",1)</f>
        <v/>
      </c>
    </row>
    <row r="327" customFormat="false" ht="15" hidden="false" customHeight="false" outlineLevel="0" collapsed="false">
      <c r="A327" s="8"/>
      <c r="B327" s="9"/>
      <c r="C327" s="9"/>
      <c r="D327" s="9"/>
      <c r="E327" s="9"/>
      <c r="F327" s="10"/>
      <c r="G327" s="10"/>
      <c r="H327" s="8"/>
      <c r="I327" s="10"/>
      <c r="J327" s="9"/>
      <c r="K327" s="9"/>
      <c r="L327" s="10"/>
      <c r="M327" s="11"/>
      <c r="N327" s="12"/>
      <c r="O327" s="13"/>
      <c r="P327" s="13"/>
      <c r="Q327" s="8"/>
      <c r="R327" s="9"/>
      <c r="S327" s="10"/>
      <c r="T327" s="14"/>
      <c r="U327" s="14"/>
      <c r="V327" s="9"/>
      <c r="W327" s="9"/>
      <c r="X327" s="13"/>
      <c r="Y327" s="15" t="str">
        <f aca="false">IF(OR(A327="",H327=""),"",H327-A327)</f>
        <v/>
      </c>
      <c r="Z327" s="15" t="str">
        <f aca="false">IF(OR(A327="",Q327=""),"",Q327-A327)</f>
        <v/>
      </c>
      <c r="AA327" s="16" t="str">
        <f aca="false">IF(OR(L327="",J327=""),"",L327*IF(K327="",$C$3,K327)*J327*IF(E327="Short",1,-1))</f>
        <v/>
      </c>
      <c r="AB327" s="16" t="str">
        <f aca="false">IF(OR(A327="",L327="",J327=""),"",IF(N(U327)&gt;0,U327,IF(E327="Long",L327*IF(K327="",$C$3,K327)*J327,IF(AND(N(F327)&gt;0,N(G327)&gt;0),MAX(0,ABS(F327-G327)-L327)*IF(K327="",$C$3,K327)*J327,IF(AND(D327="Put",N(F327)&gt;0),MAX(0,F327-L327)*IF(K327="",$C$3,K327)*J327,"")))))</f>
        <v/>
      </c>
      <c r="AC327" s="16" t="str">
        <f aca="false">IF(OR(A327="",L327="",J327="",R327="",R327="Open"),"",IF(E327="Short",L327-N(S327),N(S327)-L327)*IF(K327="",$C$3,K327)*J327-N(T327))</f>
        <v/>
      </c>
      <c r="AD327" s="17" t="str">
        <f aca="false">IF(OR(AC327="",AB327=""),"",IF(AB327&gt;0,AC327/AB327,""))</f>
        <v/>
      </c>
      <c r="AE327" s="18" t="str">
        <f aca="false">IF(OR(AC327="",Q327=""),"",DATE(YEAR(Q327),MONTH(Q327),1))</f>
        <v/>
      </c>
      <c r="AF327" s="15" t="str">
        <f aca="false">IF(AC327="","",1)</f>
        <v/>
      </c>
    </row>
    <row r="328" customFormat="false" ht="15" hidden="false" customHeight="false" outlineLevel="0" collapsed="false">
      <c r="A328" s="8"/>
      <c r="B328" s="9"/>
      <c r="C328" s="9"/>
      <c r="D328" s="9"/>
      <c r="E328" s="9"/>
      <c r="F328" s="10"/>
      <c r="G328" s="10"/>
      <c r="H328" s="8"/>
      <c r="I328" s="10"/>
      <c r="J328" s="9"/>
      <c r="K328" s="9"/>
      <c r="L328" s="10"/>
      <c r="M328" s="11"/>
      <c r="N328" s="12"/>
      <c r="O328" s="13"/>
      <c r="P328" s="13"/>
      <c r="Q328" s="8"/>
      <c r="R328" s="9"/>
      <c r="S328" s="10"/>
      <c r="T328" s="14"/>
      <c r="U328" s="14"/>
      <c r="V328" s="9"/>
      <c r="W328" s="9"/>
      <c r="X328" s="13"/>
      <c r="Y328" s="15" t="str">
        <f aca="false">IF(OR(A328="",H328=""),"",H328-A328)</f>
        <v/>
      </c>
      <c r="Z328" s="15" t="str">
        <f aca="false">IF(OR(A328="",Q328=""),"",Q328-A328)</f>
        <v/>
      </c>
      <c r="AA328" s="16" t="str">
        <f aca="false">IF(OR(L328="",J328=""),"",L328*IF(K328="",$C$3,K328)*J328*IF(E328="Short",1,-1))</f>
        <v/>
      </c>
      <c r="AB328" s="16" t="str">
        <f aca="false">IF(OR(A328="",L328="",J328=""),"",IF(N(U328)&gt;0,U328,IF(E328="Long",L328*IF(K328="",$C$3,K328)*J328,IF(AND(N(F328)&gt;0,N(G328)&gt;0),MAX(0,ABS(F328-G328)-L328)*IF(K328="",$C$3,K328)*J328,IF(AND(D328="Put",N(F328)&gt;0),MAX(0,F328-L328)*IF(K328="",$C$3,K328)*J328,"")))))</f>
        <v/>
      </c>
      <c r="AC328" s="16" t="str">
        <f aca="false">IF(OR(A328="",L328="",J328="",R328="",R328="Open"),"",IF(E328="Short",L328-N(S328),N(S328)-L328)*IF(K328="",$C$3,K328)*J328-N(T328))</f>
        <v/>
      </c>
      <c r="AD328" s="17" t="str">
        <f aca="false">IF(OR(AC328="",AB328=""),"",IF(AB328&gt;0,AC328/AB328,""))</f>
        <v/>
      </c>
      <c r="AE328" s="18" t="str">
        <f aca="false">IF(OR(AC328="",Q328=""),"",DATE(YEAR(Q328),MONTH(Q328),1))</f>
        <v/>
      </c>
      <c r="AF328" s="15" t="str">
        <f aca="false">IF(AC328="","",1)</f>
        <v/>
      </c>
    </row>
    <row r="329" customFormat="false" ht="15" hidden="false" customHeight="false" outlineLevel="0" collapsed="false">
      <c r="A329" s="8"/>
      <c r="B329" s="9"/>
      <c r="C329" s="9"/>
      <c r="D329" s="9"/>
      <c r="E329" s="9"/>
      <c r="F329" s="10"/>
      <c r="G329" s="10"/>
      <c r="H329" s="8"/>
      <c r="I329" s="10"/>
      <c r="J329" s="9"/>
      <c r="K329" s="9"/>
      <c r="L329" s="10"/>
      <c r="M329" s="11"/>
      <c r="N329" s="12"/>
      <c r="O329" s="13"/>
      <c r="P329" s="13"/>
      <c r="Q329" s="8"/>
      <c r="R329" s="9"/>
      <c r="S329" s="10"/>
      <c r="T329" s="14"/>
      <c r="U329" s="14"/>
      <c r="V329" s="9"/>
      <c r="W329" s="9"/>
      <c r="X329" s="13"/>
      <c r="Y329" s="15" t="str">
        <f aca="false">IF(OR(A329="",H329=""),"",H329-A329)</f>
        <v/>
      </c>
      <c r="Z329" s="15" t="str">
        <f aca="false">IF(OR(A329="",Q329=""),"",Q329-A329)</f>
        <v/>
      </c>
      <c r="AA329" s="16" t="str">
        <f aca="false">IF(OR(L329="",J329=""),"",L329*IF(K329="",$C$3,K329)*J329*IF(E329="Short",1,-1))</f>
        <v/>
      </c>
      <c r="AB329" s="16" t="str">
        <f aca="false">IF(OR(A329="",L329="",J329=""),"",IF(N(U329)&gt;0,U329,IF(E329="Long",L329*IF(K329="",$C$3,K329)*J329,IF(AND(N(F329)&gt;0,N(G329)&gt;0),MAX(0,ABS(F329-G329)-L329)*IF(K329="",$C$3,K329)*J329,IF(AND(D329="Put",N(F329)&gt;0),MAX(0,F329-L329)*IF(K329="",$C$3,K329)*J329,"")))))</f>
        <v/>
      </c>
      <c r="AC329" s="16" t="str">
        <f aca="false">IF(OR(A329="",L329="",J329="",R329="",R329="Open"),"",IF(E329="Short",L329-N(S329),N(S329)-L329)*IF(K329="",$C$3,K329)*J329-N(T329))</f>
        <v/>
      </c>
      <c r="AD329" s="17" t="str">
        <f aca="false">IF(OR(AC329="",AB329=""),"",IF(AB329&gt;0,AC329/AB329,""))</f>
        <v/>
      </c>
      <c r="AE329" s="18" t="str">
        <f aca="false">IF(OR(AC329="",Q329=""),"",DATE(YEAR(Q329),MONTH(Q329),1))</f>
        <v/>
      </c>
      <c r="AF329" s="15" t="str">
        <f aca="false">IF(AC329="","",1)</f>
        <v/>
      </c>
    </row>
    <row r="330" customFormat="false" ht="15" hidden="false" customHeight="false" outlineLevel="0" collapsed="false">
      <c r="A330" s="8"/>
      <c r="B330" s="9"/>
      <c r="C330" s="9"/>
      <c r="D330" s="9"/>
      <c r="E330" s="9"/>
      <c r="F330" s="10"/>
      <c r="G330" s="10"/>
      <c r="H330" s="8"/>
      <c r="I330" s="10"/>
      <c r="J330" s="9"/>
      <c r="K330" s="9"/>
      <c r="L330" s="10"/>
      <c r="M330" s="11"/>
      <c r="N330" s="12"/>
      <c r="O330" s="13"/>
      <c r="P330" s="13"/>
      <c r="Q330" s="8"/>
      <c r="R330" s="9"/>
      <c r="S330" s="10"/>
      <c r="T330" s="14"/>
      <c r="U330" s="14"/>
      <c r="V330" s="9"/>
      <c r="W330" s="9"/>
      <c r="X330" s="13"/>
      <c r="Y330" s="15" t="str">
        <f aca="false">IF(OR(A330="",H330=""),"",H330-A330)</f>
        <v/>
      </c>
      <c r="Z330" s="15" t="str">
        <f aca="false">IF(OR(A330="",Q330=""),"",Q330-A330)</f>
        <v/>
      </c>
      <c r="AA330" s="16" t="str">
        <f aca="false">IF(OR(L330="",J330=""),"",L330*IF(K330="",$C$3,K330)*J330*IF(E330="Short",1,-1))</f>
        <v/>
      </c>
      <c r="AB330" s="16" t="str">
        <f aca="false">IF(OR(A330="",L330="",J330=""),"",IF(N(U330)&gt;0,U330,IF(E330="Long",L330*IF(K330="",$C$3,K330)*J330,IF(AND(N(F330)&gt;0,N(G330)&gt;0),MAX(0,ABS(F330-G330)-L330)*IF(K330="",$C$3,K330)*J330,IF(AND(D330="Put",N(F330)&gt;0),MAX(0,F330-L330)*IF(K330="",$C$3,K330)*J330,"")))))</f>
        <v/>
      </c>
      <c r="AC330" s="16" t="str">
        <f aca="false">IF(OR(A330="",L330="",J330="",R330="",R330="Open"),"",IF(E330="Short",L330-N(S330),N(S330)-L330)*IF(K330="",$C$3,K330)*J330-N(T330))</f>
        <v/>
      </c>
      <c r="AD330" s="17" t="str">
        <f aca="false">IF(OR(AC330="",AB330=""),"",IF(AB330&gt;0,AC330/AB330,""))</f>
        <v/>
      </c>
      <c r="AE330" s="18" t="str">
        <f aca="false">IF(OR(AC330="",Q330=""),"",DATE(YEAR(Q330),MONTH(Q330),1))</f>
        <v/>
      </c>
      <c r="AF330" s="15" t="str">
        <f aca="false">IF(AC330="","",1)</f>
        <v/>
      </c>
    </row>
    <row r="331" customFormat="false" ht="15" hidden="false" customHeight="false" outlineLevel="0" collapsed="false">
      <c r="A331" s="8"/>
      <c r="B331" s="9"/>
      <c r="C331" s="9"/>
      <c r="D331" s="9"/>
      <c r="E331" s="9"/>
      <c r="F331" s="10"/>
      <c r="G331" s="10"/>
      <c r="H331" s="8"/>
      <c r="I331" s="10"/>
      <c r="J331" s="9"/>
      <c r="K331" s="9"/>
      <c r="L331" s="10"/>
      <c r="M331" s="11"/>
      <c r="N331" s="12"/>
      <c r="O331" s="13"/>
      <c r="P331" s="13"/>
      <c r="Q331" s="8"/>
      <c r="R331" s="9"/>
      <c r="S331" s="10"/>
      <c r="T331" s="14"/>
      <c r="U331" s="14"/>
      <c r="V331" s="9"/>
      <c r="W331" s="9"/>
      <c r="X331" s="13"/>
      <c r="Y331" s="15" t="str">
        <f aca="false">IF(OR(A331="",H331=""),"",H331-A331)</f>
        <v/>
      </c>
      <c r="Z331" s="15" t="str">
        <f aca="false">IF(OR(A331="",Q331=""),"",Q331-A331)</f>
        <v/>
      </c>
      <c r="AA331" s="16" t="str">
        <f aca="false">IF(OR(L331="",J331=""),"",L331*IF(K331="",$C$3,K331)*J331*IF(E331="Short",1,-1))</f>
        <v/>
      </c>
      <c r="AB331" s="16" t="str">
        <f aca="false">IF(OR(A331="",L331="",J331=""),"",IF(N(U331)&gt;0,U331,IF(E331="Long",L331*IF(K331="",$C$3,K331)*J331,IF(AND(N(F331)&gt;0,N(G331)&gt;0),MAX(0,ABS(F331-G331)-L331)*IF(K331="",$C$3,K331)*J331,IF(AND(D331="Put",N(F331)&gt;0),MAX(0,F331-L331)*IF(K331="",$C$3,K331)*J331,"")))))</f>
        <v/>
      </c>
      <c r="AC331" s="16" t="str">
        <f aca="false">IF(OR(A331="",L331="",J331="",R331="",R331="Open"),"",IF(E331="Short",L331-N(S331),N(S331)-L331)*IF(K331="",$C$3,K331)*J331-N(T331))</f>
        <v/>
      </c>
      <c r="AD331" s="17" t="str">
        <f aca="false">IF(OR(AC331="",AB331=""),"",IF(AB331&gt;0,AC331/AB331,""))</f>
        <v/>
      </c>
      <c r="AE331" s="18" t="str">
        <f aca="false">IF(OR(AC331="",Q331=""),"",DATE(YEAR(Q331),MONTH(Q331),1))</f>
        <v/>
      </c>
      <c r="AF331" s="15" t="str">
        <f aca="false">IF(AC331="","",1)</f>
        <v/>
      </c>
    </row>
    <row r="332" customFormat="false" ht="15" hidden="false" customHeight="false" outlineLevel="0" collapsed="false">
      <c r="A332" s="8"/>
      <c r="B332" s="9"/>
      <c r="C332" s="9"/>
      <c r="D332" s="9"/>
      <c r="E332" s="9"/>
      <c r="F332" s="10"/>
      <c r="G332" s="10"/>
      <c r="H332" s="8"/>
      <c r="I332" s="10"/>
      <c r="J332" s="9"/>
      <c r="K332" s="9"/>
      <c r="L332" s="10"/>
      <c r="M332" s="11"/>
      <c r="N332" s="12"/>
      <c r="O332" s="13"/>
      <c r="P332" s="13"/>
      <c r="Q332" s="8"/>
      <c r="R332" s="9"/>
      <c r="S332" s="10"/>
      <c r="T332" s="14"/>
      <c r="U332" s="14"/>
      <c r="V332" s="9"/>
      <c r="W332" s="9"/>
      <c r="X332" s="13"/>
      <c r="Y332" s="15" t="str">
        <f aca="false">IF(OR(A332="",H332=""),"",H332-A332)</f>
        <v/>
      </c>
      <c r="Z332" s="15" t="str">
        <f aca="false">IF(OR(A332="",Q332=""),"",Q332-A332)</f>
        <v/>
      </c>
      <c r="AA332" s="16" t="str">
        <f aca="false">IF(OR(L332="",J332=""),"",L332*IF(K332="",$C$3,K332)*J332*IF(E332="Short",1,-1))</f>
        <v/>
      </c>
      <c r="AB332" s="16" t="str">
        <f aca="false">IF(OR(A332="",L332="",J332=""),"",IF(N(U332)&gt;0,U332,IF(E332="Long",L332*IF(K332="",$C$3,K332)*J332,IF(AND(N(F332)&gt;0,N(G332)&gt;0),MAX(0,ABS(F332-G332)-L332)*IF(K332="",$C$3,K332)*J332,IF(AND(D332="Put",N(F332)&gt;0),MAX(0,F332-L332)*IF(K332="",$C$3,K332)*J332,"")))))</f>
        <v/>
      </c>
      <c r="AC332" s="16" t="str">
        <f aca="false">IF(OR(A332="",L332="",J332="",R332="",R332="Open"),"",IF(E332="Short",L332-N(S332),N(S332)-L332)*IF(K332="",$C$3,K332)*J332-N(T332))</f>
        <v/>
      </c>
      <c r="AD332" s="17" t="str">
        <f aca="false">IF(OR(AC332="",AB332=""),"",IF(AB332&gt;0,AC332/AB332,""))</f>
        <v/>
      </c>
      <c r="AE332" s="18" t="str">
        <f aca="false">IF(OR(AC332="",Q332=""),"",DATE(YEAR(Q332),MONTH(Q332),1))</f>
        <v/>
      </c>
      <c r="AF332" s="15" t="str">
        <f aca="false">IF(AC332="","",1)</f>
        <v/>
      </c>
    </row>
    <row r="333" customFormat="false" ht="15" hidden="false" customHeight="false" outlineLevel="0" collapsed="false">
      <c r="A333" s="8"/>
      <c r="B333" s="9"/>
      <c r="C333" s="9"/>
      <c r="D333" s="9"/>
      <c r="E333" s="9"/>
      <c r="F333" s="10"/>
      <c r="G333" s="10"/>
      <c r="H333" s="8"/>
      <c r="I333" s="10"/>
      <c r="J333" s="9"/>
      <c r="K333" s="9"/>
      <c r="L333" s="10"/>
      <c r="M333" s="11"/>
      <c r="N333" s="12"/>
      <c r="O333" s="13"/>
      <c r="P333" s="13"/>
      <c r="Q333" s="8"/>
      <c r="R333" s="9"/>
      <c r="S333" s="10"/>
      <c r="T333" s="14"/>
      <c r="U333" s="14"/>
      <c r="V333" s="9"/>
      <c r="W333" s="9"/>
      <c r="X333" s="13"/>
      <c r="Y333" s="15" t="str">
        <f aca="false">IF(OR(A333="",H333=""),"",H333-A333)</f>
        <v/>
      </c>
      <c r="Z333" s="15" t="str">
        <f aca="false">IF(OR(A333="",Q333=""),"",Q333-A333)</f>
        <v/>
      </c>
      <c r="AA333" s="16" t="str">
        <f aca="false">IF(OR(L333="",J333=""),"",L333*IF(K333="",$C$3,K333)*J333*IF(E333="Short",1,-1))</f>
        <v/>
      </c>
      <c r="AB333" s="16" t="str">
        <f aca="false">IF(OR(A333="",L333="",J333=""),"",IF(N(U333)&gt;0,U333,IF(E333="Long",L333*IF(K333="",$C$3,K333)*J333,IF(AND(N(F333)&gt;0,N(G333)&gt;0),MAX(0,ABS(F333-G333)-L333)*IF(K333="",$C$3,K333)*J333,IF(AND(D333="Put",N(F333)&gt;0),MAX(0,F333-L333)*IF(K333="",$C$3,K333)*J333,"")))))</f>
        <v/>
      </c>
      <c r="AC333" s="16" t="str">
        <f aca="false">IF(OR(A333="",L333="",J333="",R333="",R333="Open"),"",IF(E333="Short",L333-N(S333),N(S333)-L333)*IF(K333="",$C$3,K333)*J333-N(T333))</f>
        <v/>
      </c>
      <c r="AD333" s="17" t="str">
        <f aca="false">IF(OR(AC333="",AB333=""),"",IF(AB333&gt;0,AC333/AB333,""))</f>
        <v/>
      </c>
      <c r="AE333" s="18" t="str">
        <f aca="false">IF(OR(AC333="",Q333=""),"",DATE(YEAR(Q333),MONTH(Q333),1))</f>
        <v/>
      </c>
      <c r="AF333" s="15" t="str">
        <f aca="false">IF(AC333="","",1)</f>
        <v/>
      </c>
    </row>
    <row r="334" customFormat="false" ht="15" hidden="false" customHeight="false" outlineLevel="0" collapsed="false">
      <c r="A334" s="8"/>
      <c r="B334" s="9"/>
      <c r="C334" s="9"/>
      <c r="D334" s="9"/>
      <c r="E334" s="9"/>
      <c r="F334" s="10"/>
      <c r="G334" s="10"/>
      <c r="H334" s="8"/>
      <c r="I334" s="10"/>
      <c r="J334" s="9"/>
      <c r="K334" s="9"/>
      <c r="L334" s="10"/>
      <c r="M334" s="11"/>
      <c r="N334" s="12"/>
      <c r="O334" s="13"/>
      <c r="P334" s="13"/>
      <c r="Q334" s="8"/>
      <c r="R334" s="9"/>
      <c r="S334" s="10"/>
      <c r="T334" s="14"/>
      <c r="U334" s="14"/>
      <c r="V334" s="9"/>
      <c r="W334" s="9"/>
      <c r="X334" s="13"/>
      <c r="Y334" s="15" t="str">
        <f aca="false">IF(OR(A334="",H334=""),"",H334-A334)</f>
        <v/>
      </c>
      <c r="Z334" s="15" t="str">
        <f aca="false">IF(OR(A334="",Q334=""),"",Q334-A334)</f>
        <v/>
      </c>
      <c r="AA334" s="16" t="str">
        <f aca="false">IF(OR(L334="",J334=""),"",L334*IF(K334="",$C$3,K334)*J334*IF(E334="Short",1,-1))</f>
        <v/>
      </c>
      <c r="AB334" s="16" t="str">
        <f aca="false">IF(OR(A334="",L334="",J334=""),"",IF(N(U334)&gt;0,U334,IF(E334="Long",L334*IF(K334="",$C$3,K334)*J334,IF(AND(N(F334)&gt;0,N(G334)&gt;0),MAX(0,ABS(F334-G334)-L334)*IF(K334="",$C$3,K334)*J334,IF(AND(D334="Put",N(F334)&gt;0),MAX(0,F334-L334)*IF(K334="",$C$3,K334)*J334,"")))))</f>
        <v/>
      </c>
      <c r="AC334" s="16" t="str">
        <f aca="false">IF(OR(A334="",L334="",J334="",R334="",R334="Open"),"",IF(E334="Short",L334-N(S334),N(S334)-L334)*IF(K334="",$C$3,K334)*J334-N(T334))</f>
        <v/>
      </c>
      <c r="AD334" s="17" t="str">
        <f aca="false">IF(OR(AC334="",AB334=""),"",IF(AB334&gt;0,AC334/AB334,""))</f>
        <v/>
      </c>
      <c r="AE334" s="18" t="str">
        <f aca="false">IF(OR(AC334="",Q334=""),"",DATE(YEAR(Q334),MONTH(Q334),1))</f>
        <v/>
      </c>
      <c r="AF334" s="15" t="str">
        <f aca="false">IF(AC334="","",1)</f>
        <v/>
      </c>
    </row>
    <row r="335" customFormat="false" ht="15" hidden="false" customHeight="false" outlineLevel="0" collapsed="false">
      <c r="A335" s="8"/>
      <c r="B335" s="9"/>
      <c r="C335" s="9"/>
      <c r="D335" s="9"/>
      <c r="E335" s="9"/>
      <c r="F335" s="10"/>
      <c r="G335" s="10"/>
      <c r="H335" s="8"/>
      <c r="I335" s="10"/>
      <c r="J335" s="9"/>
      <c r="K335" s="9"/>
      <c r="L335" s="10"/>
      <c r="M335" s="11"/>
      <c r="N335" s="12"/>
      <c r="O335" s="13"/>
      <c r="P335" s="13"/>
      <c r="Q335" s="8"/>
      <c r="R335" s="9"/>
      <c r="S335" s="10"/>
      <c r="T335" s="14"/>
      <c r="U335" s="14"/>
      <c r="V335" s="9"/>
      <c r="W335" s="9"/>
      <c r="X335" s="13"/>
      <c r="Y335" s="15" t="str">
        <f aca="false">IF(OR(A335="",H335=""),"",H335-A335)</f>
        <v/>
      </c>
      <c r="Z335" s="15" t="str">
        <f aca="false">IF(OR(A335="",Q335=""),"",Q335-A335)</f>
        <v/>
      </c>
      <c r="AA335" s="16" t="str">
        <f aca="false">IF(OR(L335="",J335=""),"",L335*IF(K335="",$C$3,K335)*J335*IF(E335="Short",1,-1))</f>
        <v/>
      </c>
      <c r="AB335" s="16" t="str">
        <f aca="false">IF(OR(A335="",L335="",J335=""),"",IF(N(U335)&gt;0,U335,IF(E335="Long",L335*IF(K335="",$C$3,K335)*J335,IF(AND(N(F335)&gt;0,N(G335)&gt;0),MAX(0,ABS(F335-G335)-L335)*IF(K335="",$C$3,K335)*J335,IF(AND(D335="Put",N(F335)&gt;0),MAX(0,F335-L335)*IF(K335="",$C$3,K335)*J335,"")))))</f>
        <v/>
      </c>
      <c r="AC335" s="16" t="str">
        <f aca="false">IF(OR(A335="",L335="",J335="",R335="",R335="Open"),"",IF(E335="Short",L335-N(S335),N(S335)-L335)*IF(K335="",$C$3,K335)*J335-N(T335))</f>
        <v/>
      </c>
      <c r="AD335" s="17" t="str">
        <f aca="false">IF(OR(AC335="",AB335=""),"",IF(AB335&gt;0,AC335/AB335,""))</f>
        <v/>
      </c>
      <c r="AE335" s="18" t="str">
        <f aca="false">IF(OR(AC335="",Q335=""),"",DATE(YEAR(Q335),MONTH(Q335),1))</f>
        <v/>
      </c>
      <c r="AF335" s="15" t="str">
        <f aca="false">IF(AC335="","",1)</f>
        <v/>
      </c>
    </row>
    <row r="336" customFormat="false" ht="15" hidden="false" customHeight="false" outlineLevel="0" collapsed="false">
      <c r="A336" s="8"/>
      <c r="B336" s="9"/>
      <c r="C336" s="9"/>
      <c r="D336" s="9"/>
      <c r="E336" s="9"/>
      <c r="F336" s="10"/>
      <c r="G336" s="10"/>
      <c r="H336" s="8"/>
      <c r="I336" s="10"/>
      <c r="J336" s="9"/>
      <c r="K336" s="9"/>
      <c r="L336" s="10"/>
      <c r="M336" s="11"/>
      <c r="N336" s="12"/>
      <c r="O336" s="13"/>
      <c r="P336" s="13"/>
      <c r="Q336" s="8"/>
      <c r="R336" s="9"/>
      <c r="S336" s="10"/>
      <c r="T336" s="14"/>
      <c r="U336" s="14"/>
      <c r="V336" s="9"/>
      <c r="W336" s="9"/>
      <c r="X336" s="13"/>
      <c r="Y336" s="15" t="str">
        <f aca="false">IF(OR(A336="",H336=""),"",H336-A336)</f>
        <v/>
      </c>
      <c r="Z336" s="15" t="str">
        <f aca="false">IF(OR(A336="",Q336=""),"",Q336-A336)</f>
        <v/>
      </c>
      <c r="AA336" s="16" t="str">
        <f aca="false">IF(OR(L336="",J336=""),"",L336*IF(K336="",$C$3,K336)*J336*IF(E336="Short",1,-1))</f>
        <v/>
      </c>
      <c r="AB336" s="16" t="str">
        <f aca="false">IF(OR(A336="",L336="",J336=""),"",IF(N(U336)&gt;0,U336,IF(E336="Long",L336*IF(K336="",$C$3,K336)*J336,IF(AND(N(F336)&gt;0,N(G336)&gt;0),MAX(0,ABS(F336-G336)-L336)*IF(K336="",$C$3,K336)*J336,IF(AND(D336="Put",N(F336)&gt;0),MAX(0,F336-L336)*IF(K336="",$C$3,K336)*J336,"")))))</f>
        <v/>
      </c>
      <c r="AC336" s="16" t="str">
        <f aca="false">IF(OR(A336="",L336="",J336="",R336="",R336="Open"),"",IF(E336="Short",L336-N(S336),N(S336)-L336)*IF(K336="",$C$3,K336)*J336-N(T336))</f>
        <v/>
      </c>
      <c r="AD336" s="17" t="str">
        <f aca="false">IF(OR(AC336="",AB336=""),"",IF(AB336&gt;0,AC336/AB336,""))</f>
        <v/>
      </c>
      <c r="AE336" s="18" t="str">
        <f aca="false">IF(OR(AC336="",Q336=""),"",DATE(YEAR(Q336),MONTH(Q336),1))</f>
        <v/>
      </c>
      <c r="AF336" s="15" t="str">
        <f aca="false">IF(AC336="","",1)</f>
        <v/>
      </c>
    </row>
    <row r="337" customFormat="false" ht="15" hidden="false" customHeight="false" outlineLevel="0" collapsed="false">
      <c r="A337" s="8"/>
      <c r="B337" s="9"/>
      <c r="C337" s="9"/>
      <c r="D337" s="9"/>
      <c r="E337" s="9"/>
      <c r="F337" s="10"/>
      <c r="G337" s="10"/>
      <c r="H337" s="8"/>
      <c r="I337" s="10"/>
      <c r="J337" s="9"/>
      <c r="K337" s="9"/>
      <c r="L337" s="10"/>
      <c r="M337" s="11"/>
      <c r="N337" s="12"/>
      <c r="O337" s="13"/>
      <c r="P337" s="13"/>
      <c r="Q337" s="8"/>
      <c r="R337" s="9"/>
      <c r="S337" s="10"/>
      <c r="T337" s="14"/>
      <c r="U337" s="14"/>
      <c r="V337" s="9"/>
      <c r="W337" s="9"/>
      <c r="X337" s="13"/>
      <c r="Y337" s="15" t="str">
        <f aca="false">IF(OR(A337="",H337=""),"",H337-A337)</f>
        <v/>
      </c>
      <c r="Z337" s="15" t="str">
        <f aca="false">IF(OR(A337="",Q337=""),"",Q337-A337)</f>
        <v/>
      </c>
      <c r="AA337" s="16" t="str">
        <f aca="false">IF(OR(L337="",J337=""),"",L337*IF(K337="",$C$3,K337)*J337*IF(E337="Short",1,-1))</f>
        <v/>
      </c>
      <c r="AB337" s="16" t="str">
        <f aca="false">IF(OR(A337="",L337="",J337=""),"",IF(N(U337)&gt;0,U337,IF(E337="Long",L337*IF(K337="",$C$3,K337)*J337,IF(AND(N(F337)&gt;0,N(G337)&gt;0),MAX(0,ABS(F337-G337)-L337)*IF(K337="",$C$3,K337)*J337,IF(AND(D337="Put",N(F337)&gt;0),MAX(0,F337-L337)*IF(K337="",$C$3,K337)*J337,"")))))</f>
        <v/>
      </c>
      <c r="AC337" s="16" t="str">
        <f aca="false">IF(OR(A337="",L337="",J337="",R337="",R337="Open"),"",IF(E337="Short",L337-N(S337),N(S337)-L337)*IF(K337="",$C$3,K337)*J337-N(T337))</f>
        <v/>
      </c>
      <c r="AD337" s="17" t="str">
        <f aca="false">IF(OR(AC337="",AB337=""),"",IF(AB337&gt;0,AC337/AB337,""))</f>
        <v/>
      </c>
      <c r="AE337" s="18" t="str">
        <f aca="false">IF(OR(AC337="",Q337=""),"",DATE(YEAR(Q337),MONTH(Q337),1))</f>
        <v/>
      </c>
      <c r="AF337" s="15" t="str">
        <f aca="false">IF(AC337="","",1)</f>
        <v/>
      </c>
    </row>
    <row r="338" customFormat="false" ht="15" hidden="false" customHeight="false" outlineLevel="0" collapsed="false">
      <c r="A338" s="8"/>
      <c r="B338" s="9"/>
      <c r="C338" s="9"/>
      <c r="D338" s="9"/>
      <c r="E338" s="9"/>
      <c r="F338" s="10"/>
      <c r="G338" s="10"/>
      <c r="H338" s="8"/>
      <c r="I338" s="10"/>
      <c r="J338" s="9"/>
      <c r="K338" s="9"/>
      <c r="L338" s="10"/>
      <c r="M338" s="11"/>
      <c r="N338" s="12"/>
      <c r="O338" s="13"/>
      <c r="P338" s="13"/>
      <c r="Q338" s="8"/>
      <c r="R338" s="9"/>
      <c r="S338" s="10"/>
      <c r="T338" s="14"/>
      <c r="U338" s="14"/>
      <c r="V338" s="9"/>
      <c r="W338" s="9"/>
      <c r="X338" s="13"/>
      <c r="Y338" s="15" t="str">
        <f aca="false">IF(OR(A338="",H338=""),"",H338-A338)</f>
        <v/>
      </c>
      <c r="Z338" s="15" t="str">
        <f aca="false">IF(OR(A338="",Q338=""),"",Q338-A338)</f>
        <v/>
      </c>
      <c r="AA338" s="16" t="str">
        <f aca="false">IF(OR(L338="",J338=""),"",L338*IF(K338="",$C$3,K338)*J338*IF(E338="Short",1,-1))</f>
        <v/>
      </c>
      <c r="AB338" s="16" t="str">
        <f aca="false">IF(OR(A338="",L338="",J338=""),"",IF(N(U338)&gt;0,U338,IF(E338="Long",L338*IF(K338="",$C$3,K338)*J338,IF(AND(N(F338)&gt;0,N(G338)&gt;0),MAX(0,ABS(F338-G338)-L338)*IF(K338="",$C$3,K338)*J338,IF(AND(D338="Put",N(F338)&gt;0),MAX(0,F338-L338)*IF(K338="",$C$3,K338)*J338,"")))))</f>
        <v/>
      </c>
      <c r="AC338" s="16" t="str">
        <f aca="false">IF(OR(A338="",L338="",J338="",R338="",R338="Open"),"",IF(E338="Short",L338-N(S338),N(S338)-L338)*IF(K338="",$C$3,K338)*J338-N(T338))</f>
        <v/>
      </c>
      <c r="AD338" s="17" t="str">
        <f aca="false">IF(OR(AC338="",AB338=""),"",IF(AB338&gt;0,AC338/AB338,""))</f>
        <v/>
      </c>
      <c r="AE338" s="18" t="str">
        <f aca="false">IF(OR(AC338="",Q338=""),"",DATE(YEAR(Q338),MONTH(Q338),1))</f>
        <v/>
      </c>
      <c r="AF338" s="15" t="str">
        <f aca="false">IF(AC338="","",1)</f>
        <v/>
      </c>
    </row>
    <row r="339" customFormat="false" ht="15" hidden="false" customHeight="false" outlineLevel="0" collapsed="false">
      <c r="A339" s="8"/>
      <c r="B339" s="9"/>
      <c r="C339" s="9"/>
      <c r="D339" s="9"/>
      <c r="E339" s="9"/>
      <c r="F339" s="10"/>
      <c r="G339" s="10"/>
      <c r="H339" s="8"/>
      <c r="I339" s="10"/>
      <c r="J339" s="9"/>
      <c r="K339" s="9"/>
      <c r="L339" s="10"/>
      <c r="M339" s="11"/>
      <c r="N339" s="12"/>
      <c r="O339" s="13"/>
      <c r="P339" s="13"/>
      <c r="Q339" s="8"/>
      <c r="R339" s="9"/>
      <c r="S339" s="10"/>
      <c r="T339" s="14"/>
      <c r="U339" s="14"/>
      <c r="V339" s="9"/>
      <c r="W339" s="9"/>
      <c r="X339" s="13"/>
      <c r="Y339" s="15" t="str">
        <f aca="false">IF(OR(A339="",H339=""),"",H339-A339)</f>
        <v/>
      </c>
      <c r="Z339" s="15" t="str">
        <f aca="false">IF(OR(A339="",Q339=""),"",Q339-A339)</f>
        <v/>
      </c>
      <c r="AA339" s="16" t="str">
        <f aca="false">IF(OR(L339="",J339=""),"",L339*IF(K339="",$C$3,K339)*J339*IF(E339="Short",1,-1))</f>
        <v/>
      </c>
      <c r="AB339" s="16" t="str">
        <f aca="false">IF(OR(A339="",L339="",J339=""),"",IF(N(U339)&gt;0,U339,IF(E339="Long",L339*IF(K339="",$C$3,K339)*J339,IF(AND(N(F339)&gt;0,N(G339)&gt;0),MAX(0,ABS(F339-G339)-L339)*IF(K339="",$C$3,K339)*J339,IF(AND(D339="Put",N(F339)&gt;0),MAX(0,F339-L339)*IF(K339="",$C$3,K339)*J339,"")))))</f>
        <v/>
      </c>
      <c r="AC339" s="16" t="str">
        <f aca="false">IF(OR(A339="",L339="",J339="",R339="",R339="Open"),"",IF(E339="Short",L339-N(S339),N(S339)-L339)*IF(K339="",$C$3,K339)*J339-N(T339))</f>
        <v/>
      </c>
      <c r="AD339" s="17" t="str">
        <f aca="false">IF(OR(AC339="",AB339=""),"",IF(AB339&gt;0,AC339/AB339,""))</f>
        <v/>
      </c>
      <c r="AE339" s="18" t="str">
        <f aca="false">IF(OR(AC339="",Q339=""),"",DATE(YEAR(Q339),MONTH(Q339),1))</f>
        <v/>
      </c>
      <c r="AF339" s="15" t="str">
        <f aca="false">IF(AC339="","",1)</f>
        <v/>
      </c>
    </row>
    <row r="340" customFormat="false" ht="15" hidden="false" customHeight="false" outlineLevel="0" collapsed="false">
      <c r="A340" s="8"/>
      <c r="B340" s="9"/>
      <c r="C340" s="9"/>
      <c r="D340" s="9"/>
      <c r="E340" s="9"/>
      <c r="F340" s="10"/>
      <c r="G340" s="10"/>
      <c r="H340" s="8"/>
      <c r="I340" s="10"/>
      <c r="J340" s="9"/>
      <c r="K340" s="9"/>
      <c r="L340" s="10"/>
      <c r="M340" s="11"/>
      <c r="N340" s="12"/>
      <c r="O340" s="13"/>
      <c r="P340" s="13"/>
      <c r="Q340" s="8"/>
      <c r="R340" s="9"/>
      <c r="S340" s="10"/>
      <c r="T340" s="14"/>
      <c r="U340" s="14"/>
      <c r="V340" s="9"/>
      <c r="W340" s="9"/>
      <c r="X340" s="13"/>
      <c r="Y340" s="15" t="str">
        <f aca="false">IF(OR(A340="",H340=""),"",H340-A340)</f>
        <v/>
      </c>
      <c r="Z340" s="15" t="str">
        <f aca="false">IF(OR(A340="",Q340=""),"",Q340-A340)</f>
        <v/>
      </c>
      <c r="AA340" s="16" t="str">
        <f aca="false">IF(OR(L340="",J340=""),"",L340*IF(K340="",$C$3,K340)*J340*IF(E340="Short",1,-1))</f>
        <v/>
      </c>
      <c r="AB340" s="16" t="str">
        <f aca="false">IF(OR(A340="",L340="",J340=""),"",IF(N(U340)&gt;0,U340,IF(E340="Long",L340*IF(K340="",$C$3,K340)*J340,IF(AND(N(F340)&gt;0,N(G340)&gt;0),MAX(0,ABS(F340-G340)-L340)*IF(K340="",$C$3,K340)*J340,IF(AND(D340="Put",N(F340)&gt;0),MAX(0,F340-L340)*IF(K340="",$C$3,K340)*J340,"")))))</f>
        <v/>
      </c>
      <c r="AC340" s="16" t="str">
        <f aca="false">IF(OR(A340="",L340="",J340="",R340="",R340="Open"),"",IF(E340="Short",L340-N(S340),N(S340)-L340)*IF(K340="",$C$3,K340)*J340-N(T340))</f>
        <v/>
      </c>
      <c r="AD340" s="17" t="str">
        <f aca="false">IF(OR(AC340="",AB340=""),"",IF(AB340&gt;0,AC340/AB340,""))</f>
        <v/>
      </c>
      <c r="AE340" s="18" t="str">
        <f aca="false">IF(OR(AC340="",Q340=""),"",DATE(YEAR(Q340),MONTH(Q340),1))</f>
        <v/>
      </c>
      <c r="AF340" s="15" t="str">
        <f aca="false">IF(AC340="","",1)</f>
        <v/>
      </c>
    </row>
    <row r="341" customFormat="false" ht="15" hidden="false" customHeight="false" outlineLevel="0" collapsed="false">
      <c r="A341" s="8"/>
      <c r="B341" s="9"/>
      <c r="C341" s="9"/>
      <c r="D341" s="9"/>
      <c r="E341" s="9"/>
      <c r="F341" s="10"/>
      <c r="G341" s="10"/>
      <c r="H341" s="8"/>
      <c r="I341" s="10"/>
      <c r="J341" s="9"/>
      <c r="K341" s="9"/>
      <c r="L341" s="10"/>
      <c r="M341" s="11"/>
      <c r="N341" s="12"/>
      <c r="O341" s="13"/>
      <c r="P341" s="13"/>
      <c r="Q341" s="8"/>
      <c r="R341" s="9"/>
      <c r="S341" s="10"/>
      <c r="T341" s="14"/>
      <c r="U341" s="14"/>
      <c r="V341" s="9"/>
      <c r="W341" s="9"/>
      <c r="X341" s="13"/>
      <c r="Y341" s="15" t="str">
        <f aca="false">IF(OR(A341="",H341=""),"",H341-A341)</f>
        <v/>
      </c>
      <c r="Z341" s="15" t="str">
        <f aca="false">IF(OR(A341="",Q341=""),"",Q341-A341)</f>
        <v/>
      </c>
      <c r="AA341" s="16" t="str">
        <f aca="false">IF(OR(L341="",J341=""),"",L341*IF(K341="",$C$3,K341)*J341*IF(E341="Short",1,-1))</f>
        <v/>
      </c>
      <c r="AB341" s="16" t="str">
        <f aca="false">IF(OR(A341="",L341="",J341=""),"",IF(N(U341)&gt;0,U341,IF(E341="Long",L341*IF(K341="",$C$3,K341)*J341,IF(AND(N(F341)&gt;0,N(G341)&gt;0),MAX(0,ABS(F341-G341)-L341)*IF(K341="",$C$3,K341)*J341,IF(AND(D341="Put",N(F341)&gt;0),MAX(0,F341-L341)*IF(K341="",$C$3,K341)*J341,"")))))</f>
        <v/>
      </c>
      <c r="AC341" s="16" t="str">
        <f aca="false">IF(OR(A341="",L341="",J341="",R341="",R341="Open"),"",IF(E341="Short",L341-N(S341),N(S341)-L341)*IF(K341="",$C$3,K341)*J341-N(T341))</f>
        <v/>
      </c>
      <c r="AD341" s="17" t="str">
        <f aca="false">IF(OR(AC341="",AB341=""),"",IF(AB341&gt;0,AC341/AB341,""))</f>
        <v/>
      </c>
      <c r="AE341" s="18" t="str">
        <f aca="false">IF(OR(AC341="",Q341=""),"",DATE(YEAR(Q341),MONTH(Q341),1))</f>
        <v/>
      </c>
      <c r="AF341" s="15" t="str">
        <f aca="false">IF(AC341="","",1)</f>
        <v/>
      </c>
    </row>
    <row r="342" customFormat="false" ht="15" hidden="false" customHeight="false" outlineLevel="0" collapsed="false">
      <c r="A342" s="8"/>
      <c r="B342" s="9"/>
      <c r="C342" s="9"/>
      <c r="D342" s="9"/>
      <c r="E342" s="9"/>
      <c r="F342" s="10"/>
      <c r="G342" s="10"/>
      <c r="H342" s="8"/>
      <c r="I342" s="10"/>
      <c r="J342" s="9"/>
      <c r="K342" s="9"/>
      <c r="L342" s="10"/>
      <c r="M342" s="11"/>
      <c r="N342" s="12"/>
      <c r="O342" s="13"/>
      <c r="P342" s="13"/>
      <c r="Q342" s="8"/>
      <c r="R342" s="9"/>
      <c r="S342" s="10"/>
      <c r="T342" s="14"/>
      <c r="U342" s="14"/>
      <c r="V342" s="9"/>
      <c r="W342" s="9"/>
      <c r="X342" s="13"/>
      <c r="Y342" s="15" t="str">
        <f aca="false">IF(OR(A342="",H342=""),"",H342-A342)</f>
        <v/>
      </c>
      <c r="Z342" s="15" t="str">
        <f aca="false">IF(OR(A342="",Q342=""),"",Q342-A342)</f>
        <v/>
      </c>
      <c r="AA342" s="16" t="str">
        <f aca="false">IF(OR(L342="",J342=""),"",L342*IF(K342="",$C$3,K342)*J342*IF(E342="Short",1,-1))</f>
        <v/>
      </c>
      <c r="AB342" s="16" t="str">
        <f aca="false">IF(OR(A342="",L342="",J342=""),"",IF(N(U342)&gt;0,U342,IF(E342="Long",L342*IF(K342="",$C$3,K342)*J342,IF(AND(N(F342)&gt;0,N(G342)&gt;0),MAX(0,ABS(F342-G342)-L342)*IF(K342="",$C$3,K342)*J342,IF(AND(D342="Put",N(F342)&gt;0),MAX(0,F342-L342)*IF(K342="",$C$3,K342)*J342,"")))))</f>
        <v/>
      </c>
      <c r="AC342" s="16" t="str">
        <f aca="false">IF(OR(A342="",L342="",J342="",R342="",R342="Open"),"",IF(E342="Short",L342-N(S342),N(S342)-L342)*IF(K342="",$C$3,K342)*J342-N(T342))</f>
        <v/>
      </c>
      <c r="AD342" s="17" t="str">
        <f aca="false">IF(OR(AC342="",AB342=""),"",IF(AB342&gt;0,AC342/AB342,""))</f>
        <v/>
      </c>
      <c r="AE342" s="18" t="str">
        <f aca="false">IF(OR(AC342="",Q342=""),"",DATE(YEAR(Q342),MONTH(Q342),1))</f>
        <v/>
      </c>
      <c r="AF342" s="15" t="str">
        <f aca="false">IF(AC342="","",1)</f>
        <v/>
      </c>
    </row>
    <row r="343" customFormat="false" ht="15" hidden="false" customHeight="false" outlineLevel="0" collapsed="false">
      <c r="A343" s="8"/>
      <c r="B343" s="9"/>
      <c r="C343" s="9"/>
      <c r="D343" s="9"/>
      <c r="E343" s="9"/>
      <c r="F343" s="10"/>
      <c r="G343" s="10"/>
      <c r="H343" s="8"/>
      <c r="I343" s="10"/>
      <c r="J343" s="9"/>
      <c r="K343" s="9"/>
      <c r="L343" s="10"/>
      <c r="M343" s="11"/>
      <c r="N343" s="12"/>
      <c r="O343" s="13"/>
      <c r="P343" s="13"/>
      <c r="Q343" s="8"/>
      <c r="R343" s="9"/>
      <c r="S343" s="10"/>
      <c r="T343" s="14"/>
      <c r="U343" s="14"/>
      <c r="V343" s="9"/>
      <c r="W343" s="9"/>
      <c r="X343" s="13"/>
      <c r="Y343" s="15" t="str">
        <f aca="false">IF(OR(A343="",H343=""),"",H343-A343)</f>
        <v/>
      </c>
      <c r="Z343" s="15" t="str">
        <f aca="false">IF(OR(A343="",Q343=""),"",Q343-A343)</f>
        <v/>
      </c>
      <c r="AA343" s="16" t="str">
        <f aca="false">IF(OR(L343="",J343=""),"",L343*IF(K343="",$C$3,K343)*J343*IF(E343="Short",1,-1))</f>
        <v/>
      </c>
      <c r="AB343" s="16" t="str">
        <f aca="false">IF(OR(A343="",L343="",J343=""),"",IF(N(U343)&gt;0,U343,IF(E343="Long",L343*IF(K343="",$C$3,K343)*J343,IF(AND(N(F343)&gt;0,N(G343)&gt;0),MAX(0,ABS(F343-G343)-L343)*IF(K343="",$C$3,K343)*J343,IF(AND(D343="Put",N(F343)&gt;0),MAX(0,F343-L343)*IF(K343="",$C$3,K343)*J343,"")))))</f>
        <v/>
      </c>
      <c r="AC343" s="16" t="str">
        <f aca="false">IF(OR(A343="",L343="",J343="",R343="",R343="Open"),"",IF(E343="Short",L343-N(S343),N(S343)-L343)*IF(K343="",$C$3,K343)*J343-N(T343))</f>
        <v/>
      </c>
      <c r="AD343" s="17" t="str">
        <f aca="false">IF(OR(AC343="",AB343=""),"",IF(AB343&gt;0,AC343/AB343,""))</f>
        <v/>
      </c>
      <c r="AE343" s="18" t="str">
        <f aca="false">IF(OR(AC343="",Q343=""),"",DATE(YEAR(Q343),MONTH(Q343),1))</f>
        <v/>
      </c>
      <c r="AF343" s="15" t="str">
        <f aca="false">IF(AC343="","",1)</f>
        <v/>
      </c>
    </row>
    <row r="344" customFormat="false" ht="15" hidden="false" customHeight="false" outlineLevel="0" collapsed="false">
      <c r="A344" s="8"/>
      <c r="B344" s="9"/>
      <c r="C344" s="9"/>
      <c r="D344" s="9"/>
      <c r="E344" s="9"/>
      <c r="F344" s="10"/>
      <c r="G344" s="10"/>
      <c r="H344" s="8"/>
      <c r="I344" s="10"/>
      <c r="J344" s="9"/>
      <c r="K344" s="9"/>
      <c r="L344" s="10"/>
      <c r="M344" s="11"/>
      <c r="N344" s="12"/>
      <c r="O344" s="13"/>
      <c r="P344" s="13"/>
      <c r="Q344" s="8"/>
      <c r="R344" s="9"/>
      <c r="S344" s="10"/>
      <c r="T344" s="14"/>
      <c r="U344" s="14"/>
      <c r="V344" s="9"/>
      <c r="W344" s="9"/>
      <c r="X344" s="13"/>
      <c r="Y344" s="15" t="str">
        <f aca="false">IF(OR(A344="",H344=""),"",H344-A344)</f>
        <v/>
      </c>
      <c r="Z344" s="15" t="str">
        <f aca="false">IF(OR(A344="",Q344=""),"",Q344-A344)</f>
        <v/>
      </c>
      <c r="AA344" s="16" t="str">
        <f aca="false">IF(OR(L344="",J344=""),"",L344*IF(K344="",$C$3,K344)*J344*IF(E344="Short",1,-1))</f>
        <v/>
      </c>
      <c r="AB344" s="16" t="str">
        <f aca="false">IF(OR(A344="",L344="",J344=""),"",IF(N(U344)&gt;0,U344,IF(E344="Long",L344*IF(K344="",$C$3,K344)*J344,IF(AND(N(F344)&gt;0,N(G344)&gt;0),MAX(0,ABS(F344-G344)-L344)*IF(K344="",$C$3,K344)*J344,IF(AND(D344="Put",N(F344)&gt;0),MAX(0,F344-L344)*IF(K344="",$C$3,K344)*J344,"")))))</f>
        <v/>
      </c>
      <c r="AC344" s="16" t="str">
        <f aca="false">IF(OR(A344="",L344="",J344="",R344="",R344="Open"),"",IF(E344="Short",L344-N(S344),N(S344)-L344)*IF(K344="",$C$3,K344)*J344-N(T344))</f>
        <v/>
      </c>
      <c r="AD344" s="17" t="str">
        <f aca="false">IF(OR(AC344="",AB344=""),"",IF(AB344&gt;0,AC344/AB344,""))</f>
        <v/>
      </c>
      <c r="AE344" s="18" t="str">
        <f aca="false">IF(OR(AC344="",Q344=""),"",DATE(YEAR(Q344),MONTH(Q344),1))</f>
        <v/>
      </c>
      <c r="AF344" s="15" t="str">
        <f aca="false">IF(AC344="","",1)</f>
        <v/>
      </c>
    </row>
    <row r="345" customFormat="false" ht="15" hidden="false" customHeight="false" outlineLevel="0" collapsed="false">
      <c r="A345" s="8"/>
      <c r="B345" s="9"/>
      <c r="C345" s="9"/>
      <c r="D345" s="9"/>
      <c r="E345" s="9"/>
      <c r="F345" s="10"/>
      <c r="G345" s="10"/>
      <c r="H345" s="8"/>
      <c r="I345" s="10"/>
      <c r="J345" s="9"/>
      <c r="K345" s="9"/>
      <c r="L345" s="10"/>
      <c r="M345" s="11"/>
      <c r="N345" s="12"/>
      <c r="O345" s="13"/>
      <c r="P345" s="13"/>
      <c r="Q345" s="8"/>
      <c r="R345" s="9"/>
      <c r="S345" s="10"/>
      <c r="T345" s="14"/>
      <c r="U345" s="14"/>
      <c r="V345" s="9"/>
      <c r="W345" s="9"/>
      <c r="X345" s="13"/>
      <c r="Y345" s="15" t="str">
        <f aca="false">IF(OR(A345="",H345=""),"",H345-A345)</f>
        <v/>
      </c>
      <c r="Z345" s="15" t="str">
        <f aca="false">IF(OR(A345="",Q345=""),"",Q345-A345)</f>
        <v/>
      </c>
      <c r="AA345" s="16" t="str">
        <f aca="false">IF(OR(L345="",J345=""),"",L345*IF(K345="",$C$3,K345)*J345*IF(E345="Short",1,-1))</f>
        <v/>
      </c>
      <c r="AB345" s="16" t="str">
        <f aca="false">IF(OR(A345="",L345="",J345=""),"",IF(N(U345)&gt;0,U345,IF(E345="Long",L345*IF(K345="",$C$3,K345)*J345,IF(AND(N(F345)&gt;0,N(G345)&gt;0),MAX(0,ABS(F345-G345)-L345)*IF(K345="",$C$3,K345)*J345,IF(AND(D345="Put",N(F345)&gt;0),MAX(0,F345-L345)*IF(K345="",$C$3,K345)*J345,"")))))</f>
        <v/>
      </c>
      <c r="AC345" s="16" t="str">
        <f aca="false">IF(OR(A345="",L345="",J345="",R345="",R345="Open"),"",IF(E345="Short",L345-N(S345),N(S345)-L345)*IF(K345="",$C$3,K345)*J345-N(T345))</f>
        <v/>
      </c>
      <c r="AD345" s="17" t="str">
        <f aca="false">IF(OR(AC345="",AB345=""),"",IF(AB345&gt;0,AC345/AB345,""))</f>
        <v/>
      </c>
      <c r="AE345" s="18" t="str">
        <f aca="false">IF(OR(AC345="",Q345=""),"",DATE(YEAR(Q345),MONTH(Q345),1))</f>
        <v/>
      </c>
      <c r="AF345" s="15" t="str">
        <f aca="false">IF(AC345="","",1)</f>
        <v/>
      </c>
    </row>
    <row r="346" customFormat="false" ht="15" hidden="false" customHeight="false" outlineLevel="0" collapsed="false">
      <c r="A346" s="8"/>
      <c r="B346" s="9"/>
      <c r="C346" s="9"/>
      <c r="D346" s="9"/>
      <c r="E346" s="9"/>
      <c r="F346" s="10"/>
      <c r="G346" s="10"/>
      <c r="H346" s="8"/>
      <c r="I346" s="10"/>
      <c r="J346" s="9"/>
      <c r="K346" s="9"/>
      <c r="L346" s="10"/>
      <c r="M346" s="11"/>
      <c r="N346" s="12"/>
      <c r="O346" s="13"/>
      <c r="P346" s="13"/>
      <c r="Q346" s="8"/>
      <c r="R346" s="9"/>
      <c r="S346" s="10"/>
      <c r="T346" s="14"/>
      <c r="U346" s="14"/>
      <c r="V346" s="9"/>
      <c r="W346" s="9"/>
      <c r="X346" s="13"/>
      <c r="Y346" s="15" t="str">
        <f aca="false">IF(OR(A346="",H346=""),"",H346-A346)</f>
        <v/>
      </c>
      <c r="Z346" s="15" t="str">
        <f aca="false">IF(OR(A346="",Q346=""),"",Q346-A346)</f>
        <v/>
      </c>
      <c r="AA346" s="16" t="str">
        <f aca="false">IF(OR(L346="",J346=""),"",L346*IF(K346="",$C$3,K346)*J346*IF(E346="Short",1,-1))</f>
        <v/>
      </c>
      <c r="AB346" s="16" t="str">
        <f aca="false">IF(OR(A346="",L346="",J346=""),"",IF(N(U346)&gt;0,U346,IF(E346="Long",L346*IF(K346="",$C$3,K346)*J346,IF(AND(N(F346)&gt;0,N(G346)&gt;0),MAX(0,ABS(F346-G346)-L346)*IF(K346="",$C$3,K346)*J346,IF(AND(D346="Put",N(F346)&gt;0),MAX(0,F346-L346)*IF(K346="",$C$3,K346)*J346,"")))))</f>
        <v/>
      </c>
      <c r="AC346" s="16" t="str">
        <f aca="false">IF(OR(A346="",L346="",J346="",R346="",R346="Open"),"",IF(E346="Short",L346-N(S346),N(S346)-L346)*IF(K346="",$C$3,K346)*J346-N(T346))</f>
        <v/>
      </c>
      <c r="AD346" s="17" t="str">
        <f aca="false">IF(OR(AC346="",AB346=""),"",IF(AB346&gt;0,AC346/AB346,""))</f>
        <v/>
      </c>
      <c r="AE346" s="18" t="str">
        <f aca="false">IF(OR(AC346="",Q346=""),"",DATE(YEAR(Q346),MONTH(Q346),1))</f>
        <v/>
      </c>
      <c r="AF346" s="15" t="str">
        <f aca="false">IF(AC346="","",1)</f>
        <v/>
      </c>
    </row>
    <row r="347" customFormat="false" ht="15" hidden="false" customHeight="false" outlineLevel="0" collapsed="false">
      <c r="A347" s="8"/>
      <c r="B347" s="9"/>
      <c r="C347" s="9"/>
      <c r="D347" s="9"/>
      <c r="E347" s="9"/>
      <c r="F347" s="10"/>
      <c r="G347" s="10"/>
      <c r="H347" s="8"/>
      <c r="I347" s="10"/>
      <c r="J347" s="9"/>
      <c r="K347" s="9"/>
      <c r="L347" s="10"/>
      <c r="M347" s="11"/>
      <c r="N347" s="12"/>
      <c r="O347" s="13"/>
      <c r="P347" s="13"/>
      <c r="Q347" s="8"/>
      <c r="R347" s="9"/>
      <c r="S347" s="10"/>
      <c r="T347" s="14"/>
      <c r="U347" s="14"/>
      <c r="V347" s="9"/>
      <c r="W347" s="9"/>
      <c r="X347" s="13"/>
      <c r="Y347" s="15" t="str">
        <f aca="false">IF(OR(A347="",H347=""),"",H347-A347)</f>
        <v/>
      </c>
      <c r="Z347" s="15" t="str">
        <f aca="false">IF(OR(A347="",Q347=""),"",Q347-A347)</f>
        <v/>
      </c>
      <c r="AA347" s="16" t="str">
        <f aca="false">IF(OR(L347="",J347=""),"",L347*IF(K347="",$C$3,K347)*J347*IF(E347="Short",1,-1))</f>
        <v/>
      </c>
      <c r="AB347" s="16" t="str">
        <f aca="false">IF(OR(A347="",L347="",J347=""),"",IF(N(U347)&gt;0,U347,IF(E347="Long",L347*IF(K347="",$C$3,K347)*J347,IF(AND(N(F347)&gt;0,N(G347)&gt;0),MAX(0,ABS(F347-G347)-L347)*IF(K347="",$C$3,K347)*J347,IF(AND(D347="Put",N(F347)&gt;0),MAX(0,F347-L347)*IF(K347="",$C$3,K347)*J347,"")))))</f>
        <v/>
      </c>
      <c r="AC347" s="16" t="str">
        <f aca="false">IF(OR(A347="",L347="",J347="",R347="",R347="Open"),"",IF(E347="Short",L347-N(S347),N(S347)-L347)*IF(K347="",$C$3,K347)*J347-N(T347))</f>
        <v/>
      </c>
      <c r="AD347" s="17" t="str">
        <f aca="false">IF(OR(AC347="",AB347=""),"",IF(AB347&gt;0,AC347/AB347,""))</f>
        <v/>
      </c>
      <c r="AE347" s="18" t="str">
        <f aca="false">IF(OR(AC347="",Q347=""),"",DATE(YEAR(Q347),MONTH(Q347),1))</f>
        <v/>
      </c>
      <c r="AF347" s="15" t="str">
        <f aca="false">IF(AC347="","",1)</f>
        <v/>
      </c>
    </row>
    <row r="348" customFormat="false" ht="15" hidden="false" customHeight="false" outlineLevel="0" collapsed="false">
      <c r="A348" s="8"/>
      <c r="B348" s="9"/>
      <c r="C348" s="9"/>
      <c r="D348" s="9"/>
      <c r="E348" s="9"/>
      <c r="F348" s="10"/>
      <c r="G348" s="10"/>
      <c r="H348" s="8"/>
      <c r="I348" s="10"/>
      <c r="J348" s="9"/>
      <c r="K348" s="9"/>
      <c r="L348" s="10"/>
      <c r="M348" s="11"/>
      <c r="N348" s="12"/>
      <c r="O348" s="13"/>
      <c r="P348" s="13"/>
      <c r="Q348" s="8"/>
      <c r="R348" s="9"/>
      <c r="S348" s="10"/>
      <c r="T348" s="14"/>
      <c r="U348" s="14"/>
      <c r="V348" s="9"/>
      <c r="W348" s="9"/>
      <c r="X348" s="13"/>
      <c r="Y348" s="15" t="str">
        <f aca="false">IF(OR(A348="",H348=""),"",H348-A348)</f>
        <v/>
      </c>
      <c r="Z348" s="15" t="str">
        <f aca="false">IF(OR(A348="",Q348=""),"",Q348-A348)</f>
        <v/>
      </c>
      <c r="AA348" s="16" t="str">
        <f aca="false">IF(OR(L348="",J348=""),"",L348*IF(K348="",$C$3,K348)*J348*IF(E348="Short",1,-1))</f>
        <v/>
      </c>
      <c r="AB348" s="16" t="str">
        <f aca="false">IF(OR(A348="",L348="",J348=""),"",IF(N(U348)&gt;0,U348,IF(E348="Long",L348*IF(K348="",$C$3,K348)*J348,IF(AND(N(F348)&gt;0,N(G348)&gt;0),MAX(0,ABS(F348-G348)-L348)*IF(K348="",$C$3,K348)*J348,IF(AND(D348="Put",N(F348)&gt;0),MAX(0,F348-L348)*IF(K348="",$C$3,K348)*J348,"")))))</f>
        <v/>
      </c>
      <c r="AC348" s="16" t="str">
        <f aca="false">IF(OR(A348="",L348="",J348="",R348="",R348="Open"),"",IF(E348="Short",L348-N(S348),N(S348)-L348)*IF(K348="",$C$3,K348)*J348-N(T348))</f>
        <v/>
      </c>
      <c r="AD348" s="17" t="str">
        <f aca="false">IF(OR(AC348="",AB348=""),"",IF(AB348&gt;0,AC348/AB348,""))</f>
        <v/>
      </c>
      <c r="AE348" s="18" t="str">
        <f aca="false">IF(OR(AC348="",Q348=""),"",DATE(YEAR(Q348),MONTH(Q348),1))</f>
        <v/>
      </c>
      <c r="AF348" s="15" t="str">
        <f aca="false">IF(AC348="","",1)</f>
        <v/>
      </c>
    </row>
    <row r="349" customFormat="false" ht="15" hidden="false" customHeight="false" outlineLevel="0" collapsed="false">
      <c r="A349" s="8"/>
      <c r="B349" s="9"/>
      <c r="C349" s="9"/>
      <c r="D349" s="9"/>
      <c r="E349" s="9"/>
      <c r="F349" s="10"/>
      <c r="G349" s="10"/>
      <c r="H349" s="8"/>
      <c r="I349" s="10"/>
      <c r="J349" s="9"/>
      <c r="K349" s="9"/>
      <c r="L349" s="10"/>
      <c r="M349" s="11"/>
      <c r="N349" s="12"/>
      <c r="O349" s="13"/>
      <c r="P349" s="13"/>
      <c r="Q349" s="8"/>
      <c r="R349" s="9"/>
      <c r="S349" s="10"/>
      <c r="T349" s="14"/>
      <c r="U349" s="14"/>
      <c r="V349" s="9"/>
      <c r="W349" s="9"/>
      <c r="X349" s="13"/>
      <c r="Y349" s="15" t="str">
        <f aca="false">IF(OR(A349="",H349=""),"",H349-A349)</f>
        <v/>
      </c>
      <c r="Z349" s="15" t="str">
        <f aca="false">IF(OR(A349="",Q349=""),"",Q349-A349)</f>
        <v/>
      </c>
      <c r="AA349" s="16" t="str">
        <f aca="false">IF(OR(L349="",J349=""),"",L349*IF(K349="",$C$3,K349)*J349*IF(E349="Short",1,-1))</f>
        <v/>
      </c>
      <c r="AB349" s="16" t="str">
        <f aca="false">IF(OR(A349="",L349="",J349=""),"",IF(N(U349)&gt;0,U349,IF(E349="Long",L349*IF(K349="",$C$3,K349)*J349,IF(AND(N(F349)&gt;0,N(G349)&gt;0),MAX(0,ABS(F349-G349)-L349)*IF(K349="",$C$3,K349)*J349,IF(AND(D349="Put",N(F349)&gt;0),MAX(0,F349-L349)*IF(K349="",$C$3,K349)*J349,"")))))</f>
        <v/>
      </c>
      <c r="AC349" s="16" t="str">
        <f aca="false">IF(OR(A349="",L349="",J349="",R349="",R349="Open"),"",IF(E349="Short",L349-N(S349),N(S349)-L349)*IF(K349="",$C$3,K349)*J349-N(T349))</f>
        <v/>
      </c>
      <c r="AD349" s="17" t="str">
        <f aca="false">IF(OR(AC349="",AB349=""),"",IF(AB349&gt;0,AC349/AB349,""))</f>
        <v/>
      </c>
      <c r="AE349" s="18" t="str">
        <f aca="false">IF(OR(AC349="",Q349=""),"",DATE(YEAR(Q349),MONTH(Q349),1))</f>
        <v/>
      </c>
      <c r="AF349" s="15" t="str">
        <f aca="false">IF(AC349="","",1)</f>
        <v/>
      </c>
    </row>
    <row r="350" customFormat="false" ht="15" hidden="false" customHeight="false" outlineLevel="0" collapsed="false">
      <c r="A350" s="8"/>
      <c r="B350" s="9"/>
      <c r="C350" s="9"/>
      <c r="D350" s="9"/>
      <c r="E350" s="9"/>
      <c r="F350" s="10"/>
      <c r="G350" s="10"/>
      <c r="H350" s="8"/>
      <c r="I350" s="10"/>
      <c r="J350" s="9"/>
      <c r="K350" s="9"/>
      <c r="L350" s="10"/>
      <c r="M350" s="11"/>
      <c r="N350" s="12"/>
      <c r="O350" s="13"/>
      <c r="P350" s="13"/>
      <c r="Q350" s="8"/>
      <c r="R350" s="9"/>
      <c r="S350" s="10"/>
      <c r="T350" s="14"/>
      <c r="U350" s="14"/>
      <c r="V350" s="9"/>
      <c r="W350" s="9"/>
      <c r="X350" s="13"/>
      <c r="Y350" s="15" t="str">
        <f aca="false">IF(OR(A350="",H350=""),"",H350-A350)</f>
        <v/>
      </c>
      <c r="Z350" s="15" t="str">
        <f aca="false">IF(OR(A350="",Q350=""),"",Q350-A350)</f>
        <v/>
      </c>
      <c r="AA350" s="16" t="str">
        <f aca="false">IF(OR(L350="",J350=""),"",L350*IF(K350="",$C$3,K350)*J350*IF(E350="Short",1,-1))</f>
        <v/>
      </c>
      <c r="AB350" s="16" t="str">
        <f aca="false">IF(OR(A350="",L350="",J350=""),"",IF(N(U350)&gt;0,U350,IF(E350="Long",L350*IF(K350="",$C$3,K350)*J350,IF(AND(N(F350)&gt;0,N(G350)&gt;0),MAX(0,ABS(F350-G350)-L350)*IF(K350="",$C$3,K350)*J350,IF(AND(D350="Put",N(F350)&gt;0),MAX(0,F350-L350)*IF(K350="",$C$3,K350)*J350,"")))))</f>
        <v/>
      </c>
      <c r="AC350" s="16" t="str">
        <f aca="false">IF(OR(A350="",L350="",J350="",R350="",R350="Open"),"",IF(E350="Short",L350-N(S350),N(S350)-L350)*IF(K350="",$C$3,K350)*J350-N(T350))</f>
        <v/>
      </c>
      <c r="AD350" s="17" t="str">
        <f aca="false">IF(OR(AC350="",AB350=""),"",IF(AB350&gt;0,AC350/AB350,""))</f>
        <v/>
      </c>
      <c r="AE350" s="18" t="str">
        <f aca="false">IF(OR(AC350="",Q350=""),"",DATE(YEAR(Q350),MONTH(Q350),1))</f>
        <v/>
      </c>
      <c r="AF350" s="15" t="str">
        <f aca="false">IF(AC350="","",1)</f>
        <v/>
      </c>
    </row>
    <row r="351" customFormat="false" ht="15" hidden="false" customHeight="false" outlineLevel="0" collapsed="false">
      <c r="A351" s="8"/>
      <c r="B351" s="9"/>
      <c r="C351" s="9"/>
      <c r="D351" s="9"/>
      <c r="E351" s="9"/>
      <c r="F351" s="10"/>
      <c r="G351" s="10"/>
      <c r="H351" s="8"/>
      <c r="I351" s="10"/>
      <c r="J351" s="9"/>
      <c r="K351" s="9"/>
      <c r="L351" s="10"/>
      <c r="M351" s="11"/>
      <c r="N351" s="12"/>
      <c r="O351" s="13"/>
      <c r="P351" s="13"/>
      <c r="Q351" s="8"/>
      <c r="R351" s="9"/>
      <c r="S351" s="10"/>
      <c r="T351" s="14"/>
      <c r="U351" s="14"/>
      <c r="V351" s="9"/>
      <c r="W351" s="9"/>
      <c r="X351" s="13"/>
      <c r="Y351" s="15" t="str">
        <f aca="false">IF(OR(A351="",H351=""),"",H351-A351)</f>
        <v/>
      </c>
      <c r="Z351" s="15" t="str">
        <f aca="false">IF(OR(A351="",Q351=""),"",Q351-A351)</f>
        <v/>
      </c>
      <c r="AA351" s="16" t="str">
        <f aca="false">IF(OR(L351="",J351=""),"",L351*IF(K351="",$C$3,K351)*J351*IF(E351="Short",1,-1))</f>
        <v/>
      </c>
      <c r="AB351" s="16" t="str">
        <f aca="false">IF(OR(A351="",L351="",J351=""),"",IF(N(U351)&gt;0,U351,IF(E351="Long",L351*IF(K351="",$C$3,K351)*J351,IF(AND(N(F351)&gt;0,N(G351)&gt;0),MAX(0,ABS(F351-G351)-L351)*IF(K351="",$C$3,K351)*J351,IF(AND(D351="Put",N(F351)&gt;0),MAX(0,F351-L351)*IF(K351="",$C$3,K351)*J351,"")))))</f>
        <v/>
      </c>
      <c r="AC351" s="16" t="str">
        <f aca="false">IF(OR(A351="",L351="",J351="",R351="",R351="Open"),"",IF(E351="Short",L351-N(S351),N(S351)-L351)*IF(K351="",$C$3,K351)*J351-N(T351))</f>
        <v/>
      </c>
      <c r="AD351" s="17" t="str">
        <f aca="false">IF(OR(AC351="",AB351=""),"",IF(AB351&gt;0,AC351/AB351,""))</f>
        <v/>
      </c>
      <c r="AE351" s="18" t="str">
        <f aca="false">IF(OR(AC351="",Q351=""),"",DATE(YEAR(Q351),MONTH(Q351),1))</f>
        <v/>
      </c>
      <c r="AF351" s="15" t="str">
        <f aca="false">IF(AC351="","",1)</f>
        <v/>
      </c>
    </row>
    <row r="352" customFormat="false" ht="15" hidden="false" customHeight="false" outlineLevel="0" collapsed="false">
      <c r="A352" s="8"/>
      <c r="B352" s="9"/>
      <c r="C352" s="9"/>
      <c r="D352" s="9"/>
      <c r="E352" s="9"/>
      <c r="F352" s="10"/>
      <c r="G352" s="10"/>
      <c r="H352" s="8"/>
      <c r="I352" s="10"/>
      <c r="J352" s="9"/>
      <c r="K352" s="9"/>
      <c r="L352" s="10"/>
      <c r="M352" s="11"/>
      <c r="N352" s="12"/>
      <c r="O352" s="13"/>
      <c r="P352" s="13"/>
      <c r="Q352" s="8"/>
      <c r="R352" s="9"/>
      <c r="S352" s="10"/>
      <c r="T352" s="14"/>
      <c r="U352" s="14"/>
      <c r="V352" s="9"/>
      <c r="W352" s="9"/>
      <c r="X352" s="13"/>
      <c r="Y352" s="15" t="str">
        <f aca="false">IF(OR(A352="",H352=""),"",H352-A352)</f>
        <v/>
      </c>
      <c r="Z352" s="15" t="str">
        <f aca="false">IF(OR(A352="",Q352=""),"",Q352-A352)</f>
        <v/>
      </c>
      <c r="AA352" s="16" t="str">
        <f aca="false">IF(OR(L352="",J352=""),"",L352*IF(K352="",$C$3,K352)*J352*IF(E352="Short",1,-1))</f>
        <v/>
      </c>
      <c r="AB352" s="16" t="str">
        <f aca="false">IF(OR(A352="",L352="",J352=""),"",IF(N(U352)&gt;0,U352,IF(E352="Long",L352*IF(K352="",$C$3,K352)*J352,IF(AND(N(F352)&gt;0,N(G352)&gt;0),MAX(0,ABS(F352-G352)-L352)*IF(K352="",$C$3,K352)*J352,IF(AND(D352="Put",N(F352)&gt;0),MAX(0,F352-L352)*IF(K352="",$C$3,K352)*J352,"")))))</f>
        <v/>
      </c>
      <c r="AC352" s="16" t="str">
        <f aca="false">IF(OR(A352="",L352="",J352="",R352="",R352="Open"),"",IF(E352="Short",L352-N(S352),N(S352)-L352)*IF(K352="",$C$3,K352)*J352-N(T352))</f>
        <v/>
      </c>
      <c r="AD352" s="17" t="str">
        <f aca="false">IF(OR(AC352="",AB352=""),"",IF(AB352&gt;0,AC352/AB352,""))</f>
        <v/>
      </c>
      <c r="AE352" s="18" t="str">
        <f aca="false">IF(OR(AC352="",Q352=""),"",DATE(YEAR(Q352),MONTH(Q352),1))</f>
        <v/>
      </c>
      <c r="AF352" s="15" t="str">
        <f aca="false">IF(AC352="","",1)</f>
        <v/>
      </c>
    </row>
    <row r="353" customFormat="false" ht="15" hidden="false" customHeight="false" outlineLevel="0" collapsed="false">
      <c r="A353" s="8"/>
      <c r="B353" s="9"/>
      <c r="C353" s="9"/>
      <c r="D353" s="9"/>
      <c r="E353" s="9"/>
      <c r="F353" s="10"/>
      <c r="G353" s="10"/>
      <c r="H353" s="8"/>
      <c r="I353" s="10"/>
      <c r="J353" s="9"/>
      <c r="K353" s="9"/>
      <c r="L353" s="10"/>
      <c r="M353" s="11"/>
      <c r="N353" s="12"/>
      <c r="O353" s="13"/>
      <c r="P353" s="13"/>
      <c r="Q353" s="8"/>
      <c r="R353" s="9"/>
      <c r="S353" s="10"/>
      <c r="T353" s="14"/>
      <c r="U353" s="14"/>
      <c r="V353" s="9"/>
      <c r="W353" s="9"/>
      <c r="X353" s="13"/>
      <c r="Y353" s="15" t="str">
        <f aca="false">IF(OR(A353="",H353=""),"",H353-A353)</f>
        <v/>
      </c>
      <c r="Z353" s="15" t="str">
        <f aca="false">IF(OR(A353="",Q353=""),"",Q353-A353)</f>
        <v/>
      </c>
      <c r="AA353" s="16" t="str">
        <f aca="false">IF(OR(L353="",J353=""),"",L353*IF(K353="",$C$3,K353)*J353*IF(E353="Short",1,-1))</f>
        <v/>
      </c>
      <c r="AB353" s="16" t="str">
        <f aca="false">IF(OR(A353="",L353="",J353=""),"",IF(N(U353)&gt;0,U353,IF(E353="Long",L353*IF(K353="",$C$3,K353)*J353,IF(AND(N(F353)&gt;0,N(G353)&gt;0),MAX(0,ABS(F353-G353)-L353)*IF(K353="",$C$3,K353)*J353,IF(AND(D353="Put",N(F353)&gt;0),MAX(0,F353-L353)*IF(K353="",$C$3,K353)*J353,"")))))</f>
        <v/>
      </c>
      <c r="AC353" s="16" t="str">
        <f aca="false">IF(OR(A353="",L353="",J353="",R353="",R353="Open"),"",IF(E353="Short",L353-N(S353),N(S353)-L353)*IF(K353="",$C$3,K353)*J353-N(T353))</f>
        <v/>
      </c>
      <c r="AD353" s="17" t="str">
        <f aca="false">IF(OR(AC353="",AB353=""),"",IF(AB353&gt;0,AC353/AB353,""))</f>
        <v/>
      </c>
      <c r="AE353" s="18" t="str">
        <f aca="false">IF(OR(AC353="",Q353=""),"",DATE(YEAR(Q353),MONTH(Q353),1))</f>
        <v/>
      </c>
      <c r="AF353" s="15" t="str">
        <f aca="false">IF(AC353="","",1)</f>
        <v/>
      </c>
    </row>
    <row r="354" customFormat="false" ht="15" hidden="false" customHeight="false" outlineLevel="0" collapsed="false">
      <c r="A354" s="8"/>
      <c r="B354" s="9"/>
      <c r="C354" s="9"/>
      <c r="D354" s="9"/>
      <c r="E354" s="9"/>
      <c r="F354" s="10"/>
      <c r="G354" s="10"/>
      <c r="H354" s="8"/>
      <c r="I354" s="10"/>
      <c r="J354" s="9"/>
      <c r="K354" s="9"/>
      <c r="L354" s="10"/>
      <c r="M354" s="11"/>
      <c r="N354" s="12"/>
      <c r="O354" s="13"/>
      <c r="P354" s="13"/>
      <c r="Q354" s="8"/>
      <c r="R354" s="9"/>
      <c r="S354" s="10"/>
      <c r="T354" s="14"/>
      <c r="U354" s="14"/>
      <c r="V354" s="9"/>
      <c r="W354" s="9"/>
      <c r="X354" s="13"/>
      <c r="Y354" s="15" t="str">
        <f aca="false">IF(OR(A354="",H354=""),"",H354-A354)</f>
        <v/>
      </c>
      <c r="Z354" s="15" t="str">
        <f aca="false">IF(OR(A354="",Q354=""),"",Q354-A354)</f>
        <v/>
      </c>
      <c r="AA354" s="16" t="str">
        <f aca="false">IF(OR(L354="",J354=""),"",L354*IF(K354="",$C$3,K354)*J354*IF(E354="Short",1,-1))</f>
        <v/>
      </c>
      <c r="AB354" s="16" t="str">
        <f aca="false">IF(OR(A354="",L354="",J354=""),"",IF(N(U354)&gt;0,U354,IF(E354="Long",L354*IF(K354="",$C$3,K354)*J354,IF(AND(N(F354)&gt;0,N(G354)&gt;0),MAX(0,ABS(F354-G354)-L354)*IF(K354="",$C$3,K354)*J354,IF(AND(D354="Put",N(F354)&gt;0),MAX(0,F354-L354)*IF(K354="",$C$3,K354)*J354,"")))))</f>
        <v/>
      </c>
      <c r="AC354" s="16" t="str">
        <f aca="false">IF(OR(A354="",L354="",J354="",R354="",R354="Open"),"",IF(E354="Short",L354-N(S354),N(S354)-L354)*IF(K354="",$C$3,K354)*J354-N(T354))</f>
        <v/>
      </c>
      <c r="AD354" s="17" t="str">
        <f aca="false">IF(OR(AC354="",AB354=""),"",IF(AB354&gt;0,AC354/AB354,""))</f>
        <v/>
      </c>
      <c r="AE354" s="18" t="str">
        <f aca="false">IF(OR(AC354="",Q354=""),"",DATE(YEAR(Q354),MONTH(Q354),1))</f>
        <v/>
      </c>
      <c r="AF354" s="15" t="str">
        <f aca="false">IF(AC354="","",1)</f>
        <v/>
      </c>
    </row>
    <row r="355" customFormat="false" ht="15" hidden="false" customHeight="false" outlineLevel="0" collapsed="false">
      <c r="A355" s="8"/>
      <c r="B355" s="9"/>
      <c r="C355" s="9"/>
      <c r="D355" s="9"/>
      <c r="E355" s="9"/>
      <c r="F355" s="10"/>
      <c r="G355" s="10"/>
      <c r="H355" s="8"/>
      <c r="I355" s="10"/>
      <c r="J355" s="9"/>
      <c r="K355" s="9"/>
      <c r="L355" s="10"/>
      <c r="M355" s="11"/>
      <c r="N355" s="12"/>
      <c r="O355" s="13"/>
      <c r="P355" s="13"/>
      <c r="Q355" s="8"/>
      <c r="R355" s="9"/>
      <c r="S355" s="10"/>
      <c r="T355" s="14"/>
      <c r="U355" s="14"/>
      <c r="V355" s="9"/>
      <c r="W355" s="9"/>
      <c r="X355" s="13"/>
      <c r="Y355" s="15" t="str">
        <f aca="false">IF(OR(A355="",H355=""),"",H355-A355)</f>
        <v/>
      </c>
      <c r="Z355" s="15" t="str">
        <f aca="false">IF(OR(A355="",Q355=""),"",Q355-A355)</f>
        <v/>
      </c>
      <c r="AA355" s="16" t="str">
        <f aca="false">IF(OR(L355="",J355=""),"",L355*IF(K355="",$C$3,K355)*J355*IF(E355="Short",1,-1))</f>
        <v/>
      </c>
      <c r="AB355" s="16" t="str">
        <f aca="false">IF(OR(A355="",L355="",J355=""),"",IF(N(U355)&gt;0,U355,IF(E355="Long",L355*IF(K355="",$C$3,K355)*J355,IF(AND(N(F355)&gt;0,N(G355)&gt;0),MAX(0,ABS(F355-G355)-L355)*IF(K355="",$C$3,K355)*J355,IF(AND(D355="Put",N(F355)&gt;0),MAX(0,F355-L355)*IF(K355="",$C$3,K355)*J355,"")))))</f>
        <v/>
      </c>
      <c r="AC355" s="16" t="str">
        <f aca="false">IF(OR(A355="",L355="",J355="",R355="",R355="Open"),"",IF(E355="Short",L355-N(S355),N(S355)-L355)*IF(K355="",$C$3,K355)*J355-N(T355))</f>
        <v/>
      </c>
      <c r="AD355" s="17" t="str">
        <f aca="false">IF(OR(AC355="",AB355=""),"",IF(AB355&gt;0,AC355/AB355,""))</f>
        <v/>
      </c>
      <c r="AE355" s="18" t="str">
        <f aca="false">IF(OR(AC355="",Q355=""),"",DATE(YEAR(Q355),MONTH(Q355),1))</f>
        <v/>
      </c>
      <c r="AF355" s="15" t="str">
        <f aca="false">IF(AC355="","",1)</f>
        <v/>
      </c>
    </row>
    <row r="356" customFormat="false" ht="15" hidden="false" customHeight="false" outlineLevel="0" collapsed="false">
      <c r="A356" s="8"/>
      <c r="B356" s="9"/>
      <c r="C356" s="9"/>
      <c r="D356" s="9"/>
      <c r="E356" s="9"/>
      <c r="F356" s="10"/>
      <c r="G356" s="10"/>
      <c r="H356" s="8"/>
      <c r="I356" s="10"/>
      <c r="J356" s="9"/>
      <c r="K356" s="9"/>
      <c r="L356" s="10"/>
      <c r="M356" s="11"/>
      <c r="N356" s="12"/>
      <c r="O356" s="13"/>
      <c r="P356" s="13"/>
      <c r="Q356" s="8"/>
      <c r="R356" s="9"/>
      <c r="S356" s="10"/>
      <c r="T356" s="14"/>
      <c r="U356" s="14"/>
      <c r="V356" s="9"/>
      <c r="W356" s="9"/>
      <c r="X356" s="13"/>
      <c r="Y356" s="15" t="str">
        <f aca="false">IF(OR(A356="",H356=""),"",H356-A356)</f>
        <v/>
      </c>
      <c r="Z356" s="15" t="str">
        <f aca="false">IF(OR(A356="",Q356=""),"",Q356-A356)</f>
        <v/>
      </c>
      <c r="AA356" s="16" t="str">
        <f aca="false">IF(OR(L356="",J356=""),"",L356*IF(K356="",$C$3,K356)*J356*IF(E356="Short",1,-1))</f>
        <v/>
      </c>
      <c r="AB356" s="16" t="str">
        <f aca="false">IF(OR(A356="",L356="",J356=""),"",IF(N(U356)&gt;0,U356,IF(E356="Long",L356*IF(K356="",$C$3,K356)*J356,IF(AND(N(F356)&gt;0,N(G356)&gt;0),MAX(0,ABS(F356-G356)-L356)*IF(K356="",$C$3,K356)*J356,IF(AND(D356="Put",N(F356)&gt;0),MAX(0,F356-L356)*IF(K356="",$C$3,K356)*J356,"")))))</f>
        <v/>
      </c>
      <c r="AC356" s="16" t="str">
        <f aca="false">IF(OR(A356="",L356="",J356="",R356="",R356="Open"),"",IF(E356="Short",L356-N(S356),N(S356)-L356)*IF(K356="",$C$3,K356)*J356-N(T356))</f>
        <v/>
      </c>
      <c r="AD356" s="17" t="str">
        <f aca="false">IF(OR(AC356="",AB356=""),"",IF(AB356&gt;0,AC356/AB356,""))</f>
        <v/>
      </c>
      <c r="AE356" s="18" t="str">
        <f aca="false">IF(OR(AC356="",Q356=""),"",DATE(YEAR(Q356),MONTH(Q356),1))</f>
        <v/>
      </c>
      <c r="AF356" s="15" t="str">
        <f aca="false">IF(AC356="","",1)</f>
        <v/>
      </c>
    </row>
    <row r="357" customFormat="false" ht="15" hidden="false" customHeight="false" outlineLevel="0" collapsed="false">
      <c r="A357" s="8"/>
      <c r="B357" s="9"/>
      <c r="C357" s="9"/>
      <c r="D357" s="9"/>
      <c r="E357" s="9"/>
      <c r="F357" s="10"/>
      <c r="G357" s="10"/>
      <c r="H357" s="8"/>
      <c r="I357" s="10"/>
      <c r="J357" s="9"/>
      <c r="K357" s="9"/>
      <c r="L357" s="10"/>
      <c r="M357" s="11"/>
      <c r="N357" s="12"/>
      <c r="O357" s="13"/>
      <c r="P357" s="13"/>
      <c r="Q357" s="8"/>
      <c r="R357" s="9"/>
      <c r="S357" s="10"/>
      <c r="T357" s="14"/>
      <c r="U357" s="14"/>
      <c r="V357" s="9"/>
      <c r="W357" s="9"/>
      <c r="X357" s="13"/>
      <c r="Y357" s="15" t="str">
        <f aca="false">IF(OR(A357="",H357=""),"",H357-A357)</f>
        <v/>
      </c>
      <c r="Z357" s="15" t="str">
        <f aca="false">IF(OR(A357="",Q357=""),"",Q357-A357)</f>
        <v/>
      </c>
      <c r="AA357" s="16" t="str">
        <f aca="false">IF(OR(L357="",J357=""),"",L357*IF(K357="",$C$3,K357)*J357*IF(E357="Short",1,-1))</f>
        <v/>
      </c>
      <c r="AB357" s="16" t="str">
        <f aca="false">IF(OR(A357="",L357="",J357=""),"",IF(N(U357)&gt;0,U357,IF(E357="Long",L357*IF(K357="",$C$3,K357)*J357,IF(AND(N(F357)&gt;0,N(G357)&gt;0),MAX(0,ABS(F357-G357)-L357)*IF(K357="",$C$3,K357)*J357,IF(AND(D357="Put",N(F357)&gt;0),MAX(0,F357-L357)*IF(K357="",$C$3,K357)*J357,"")))))</f>
        <v/>
      </c>
      <c r="AC357" s="16" t="str">
        <f aca="false">IF(OR(A357="",L357="",J357="",R357="",R357="Open"),"",IF(E357="Short",L357-N(S357),N(S357)-L357)*IF(K357="",$C$3,K357)*J357-N(T357))</f>
        <v/>
      </c>
      <c r="AD357" s="17" t="str">
        <f aca="false">IF(OR(AC357="",AB357=""),"",IF(AB357&gt;0,AC357/AB357,""))</f>
        <v/>
      </c>
      <c r="AE357" s="18" t="str">
        <f aca="false">IF(OR(AC357="",Q357=""),"",DATE(YEAR(Q357),MONTH(Q357),1))</f>
        <v/>
      </c>
      <c r="AF357" s="15" t="str">
        <f aca="false">IF(AC357="","",1)</f>
        <v/>
      </c>
    </row>
    <row r="358" customFormat="false" ht="15" hidden="false" customHeight="false" outlineLevel="0" collapsed="false">
      <c r="A358" s="8"/>
      <c r="B358" s="9"/>
      <c r="C358" s="9"/>
      <c r="D358" s="9"/>
      <c r="E358" s="9"/>
      <c r="F358" s="10"/>
      <c r="G358" s="10"/>
      <c r="H358" s="8"/>
      <c r="I358" s="10"/>
      <c r="J358" s="9"/>
      <c r="K358" s="9"/>
      <c r="L358" s="10"/>
      <c r="M358" s="11"/>
      <c r="N358" s="12"/>
      <c r="O358" s="13"/>
      <c r="P358" s="13"/>
      <c r="Q358" s="8"/>
      <c r="R358" s="9"/>
      <c r="S358" s="10"/>
      <c r="T358" s="14"/>
      <c r="U358" s="14"/>
      <c r="V358" s="9"/>
      <c r="W358" s="9"/>
      <c r="X358" s="13"/>
      <c r="Y358" s="15" t="str">
        <f aca="false">IF(OR(A358="",H358=""),"",H358-A358)</f>
        <v/>
      </c>
      <c r="Z358" s="15" t="str">
        <f aca="false">IF(OR(A358="",Q358=""),"",Q358-A358)</f>
        <v/>
      </c>
      <c r="AA358" s="16" t="str">
        <f aca="false">IF(OR(L358="",J358=""),"",L358*IF(K358="",$C$3,K358)*J358*IF(E358="Short",1,-1))</f>
        <v/>
      </c>
      <c r="AB358" s="16" t="str">
        <f aca="false">IF(OR(A358="",L358="",J358=""),"",IF(N(U358)&gt;0,U358,IF(E358="Long",L358*IF(K358="",$C$3,K358)*J358,IF(AND(N(F358)&gt;0,N(G358)&gt;0),MAX(0,ABS(F358-G358)-L358)*IF(K358="",$C$3,K358)*J358,IF(AND(D358="Put",N(F358)&gt;0),MAX(0,F358-L358)*IF(K358="",$C$3,K358)*J358,"")))))</f>
        <v/>
      </c>
      <c r="AC358" s="16" t="str">
        <f aca="false">IF(OR(A358="",L358="",J358="",R358="",R358="Open"),"",IF(E358="Short",L358-N(S358),N(S358)-L358)*IF(K358="",$C$3,K358)*J358-N(T358))</f>
        <v/>
      </c>
      <c r="AD358" s="17" t="str">
        <f aca="false">IF(OR(AC358="",AB358=""),"",IF(AB358&gt;0,AC358/AB358,""))</f>
        <v/>
      </c>
      <c r="AE358" s="18" t="str">
        <f aca="false">IF(OR(AC358="",Q358=""),"",DATE(YEAR(Q358),MONTH(Q358),1))</f>
        <v/>
      </c>
      <c r="AF358" s="15" t="str">
        <f aca="false">IF(AC358="","",1)</f>
        <v/>
      </c>
    </row>
    <row r="359" customFormat="false" ht="15" hidden="false" customHeight="false" outlineLevel="0" collapsed="false">
      <c r="A359" s="8"/>
      <c r="B359" s="9"/>
      <c r="C359" s="9"/>
      <c r="D359" s="9"/>
      <c r="E359" s="9"/>
      <c r="F359" s="10"/>
      <c r="G359" s="10"/>
      <c r="H359" s="8"/>
      <c r="I359" s="10"/>
      <c r="J359" s="9"/>
      <c r="K359" s="9"/>
      <c r="L359" s="10"/>
      <c r="M359" s="11"/>
      <c r="N359" s="12"/>
      <c r="O359" s="13"/>
      <c r="P359" s="13"/>
      <c r="Q359" s="8"/>
      <c r="R359" s="9"/>
      <c r="S359" s="10"/>
      <c r="T359" s="14"/>
      <c r="U359" s="14"/>
      <c r="V359" s="9"/>
      <c r="W359" s="9"/>
      <c r="X359" s="13"/>
      <c r="Y359" s="15" t="str">
        <f aca="false">IF(OR(A359="",H359=""),"",H359-A359)</f>
        <v/>
      </c>
      <c r="Z359" s="15" t="str">
        <f aca="false">IF(OR(A359="",Q359=""),"",Q359-A359)</f>
        <v/>
      </c>
      <c r="AA359" s="16" t="str">
        <f aca="false">IF(OR(L359="",J359=""),"",L359*IF(K359="",$C$3,K359)*J359*IF(E359="Short",1,-1))</f>
        <v/>
      </c>
      <c r="AB359" s="16" t="str">
        <f aca="false">IF(OR(A359="",L359="",J359=""),"",IF(N(U359)&gt;0,U359,IF(E359="Long",L359*IF(K359="",$C$3,K359)*J359,IF(AND(N(F359)&gt;0,N(G359)&gt;0),MAX(0,ABS(F359-G359)-L359)*IF(K359="",$C$3,K359)*J359,IF(AND(D359="Put",N(F359)&gt;0),MAX(0,F359-L359)*IF(K359="",$C$3,K359)*J359,"")))))</f>
        <v/>
      </c>
      <c r="AC359" s="16" t="str">
        <f aca="false">IF(OR(A359="",L359="",J359="",R359="",R359="Open"),"",IF(E359="Short",L359-N(S359),N(S359)-L359)*IF(K359="",$C$3,K359)*J359-N(T359))</f>
        <v/>
      </c>
      <c r="AD359" s="17" t="str">
        <f aca="false">IF(OR(AC359="",AB359=""),"",IF(AB359&gt;0,AC359/AB359,""))</f>
        <v/>
      </c>
      <c r="AE359" s="18" t="str">
        <f aca="false">IF(OR(AC359="",Q359=""),"",DATE(YEAR(Q359),MONTH(Q359),1))</f>
        <v/>
      </c>
      <c r="AF359" s="15" t="str">
        <f aca="false">IF(AC359="","",1)</f>
        <v/>
      </c>
    </row>
    <row r="360" customFormat="false" ht="15" hidden="false" customHeight="false" outlineLevel="0" collapsed="false">
      <c r="A360" s="8"/>
      <c r="B360" s="9"/>
      <c r="C360" s="9"/>
      <c r="D360" s="9"/>
      <c r="E360" s="9"/>
      <c r="F360" s="10"/>
      <c r="G360" s="10"/>
      <c r="H360" s="8"/>
      <c r="I360" s="10"/>
      <c r="J360" s="9"/>
      <c r="K360" s="9"/>
      <c r="L360" s="10"/>
      <c r="M360" s="11"/>
      <c r="N360" s="12"/>
      <c r="O360" s="13"/>
      <c r="P360" s="13"/>
      <c r="Q360" s="8"/>
      <c r="R360" s="9"/>
      <c r="S360" s="10"/>
      <c r="T360" s="14"/>
      <c r="U360" s="14"/>
      <c r="V360" s="9"/>
      <c r="W360" s="9"/>
      <c r="X360" s="13"/>
      <c r="Y360" s="15" t="str">
        <f aca="false">IF(OR(A360="",H360=""),"",H360-A360)</f>
        <v/>
      </c>
      <c r="Z360" s="15" t="str">
        <f aca="false">IF(OR(A360="",Q360=""),"",Q360-A360)</f>
        <v/>
      </c>
      <c r="AA360" s="16" t="str">
        <f aca="false">IF(OR(L360="",J360=""),"",L360*IF(K360="",$C$3,K360)*J360*IF(E360="Short",1,-1))</f>
        <v/>
      </c>
      <c r="AB360" s="16" t="str">
        <f aca="false">IF(OR(A360="",L360="",J360=""),"",IF(N(U360)&gt;0,U360,IF(E360="Long",L360*IF(K360="",$C$3,K360)*J360,IF(AND(N(F360)&gt;0,N(G360)&gt;0),MAX(0,ABS(F360-G360)-L360)*IF(K360="",$C$3,K360)*J360,IF(AND(D360="Put",N(F360)&gt;0),MAX(0,F360-L360)*IF(K360="",$C$3,K360)*J360,"")))))</f>
        <v/>
      </c>
      <c r="AC360" s="16" t="str">
        <f aca="false">IF(OR(A360="",L360="",J360="",R360="",R360="Open"),"",IF(E360="Short",L360-N(S360),N(S360)-L360)*IF(K360="",$C$3,K360)*J360-N(T360))</f>
        <v/>
      </c>
      <c r="AD360" s="17" t="str">
        <f aca="false">IF(OR(AC360="",AB360=""),"",IF(AB360&gt;0,AC360/AB360,""))</f>
        <v/>
      </c>
      <c r="AE360" s="18" t="str">
        <f aca="false">IF(OR(AC360="",Q360=""),"",DATE(YEAR(Q360),MONTH(Q360),1))</f>
        <v/>
      </c>
      <c r="AF360" s="15" t="str">
        <f aca="false">IF(AC360="","",1)</f>
        <v/>
      </c>
    </row>
    <row r="361" customFormat="false" ht="15" hidden="false" customHeight="false" outlineLevel="0" collapsed="false">
      <c r="A361" s="8"/>
      <c r="B361" s="9"/>
      <c r="C361" s="9"/>
      <c r="D361" s="9"/>
      <c r="E361" s="9"/>
      <c r="F361" s="10"/>
      <c r="G361" s="10"/>
      <c r="H361" s="8"/>
      <c r="I361" s="10"/>
      <c r="J361" s="9"/>
      <c r="K361" s="9"/>
      <c r="L361" s="10"/>
      <c r="M361" s="11"/>
      <c r="N361" s="12"/>
      <c r="O361" s="13"/>
      <c r="P361" s="13"/>
      <c r="Q361" s="8"/>
      <c r="R361" s="9"/>
      <c r="S361" s="10"/>
      <c r="T361" s="14"/>
      <c r="U361" s="14"/>
      <c r="V361" s="9"/>
      <c r="W361" s="9"/>
      <c r="X361" s="13"/>
      <c r="Y361" s="15" t="str">
        <f aca="false">IF(OR(A361="",H361=""),"",H361-A361)</f>
        <v/>
      </c>
      <c r="Z361" s="15" t="str">
        <f aca="false">IF(OR(A361="",Q361=""),"",Q361-A361)</f>
        <v/>
      </c>
      <c r="AA361" s="16" t="str">
        <f aca="false">IF(OR(L361="",J361=""),"",L361*IF(K361="",$C$3,K361)*J361*IF(E361="Short",1,-1))</f>
        <v/>
      </c>
      <c r="AB361" s="16" t="str">
        <f aca="false">IF(OR(A361="",L361="",J361=""),"",IF(N(U361)&gt;0,U361,IF(E361="Long",L361*IF(K361="",$C$3,K361)*J361,IF(AND(N(F361)&gt;0,N(G361)&gt;0),MAX(0,ABS(F361-G361)-L361)*IF(K361="",$C$3,K361)*J361,IF(AND(D361="Put",N(F361)&gt;0),MAX(0,F361-L361)*IF(K361="",$C$3,K361)*J361,"")))))</f>
        <v/>
      </c>
      <c r="AC361" s="16" t="str">
        <f aca="false">IF(OR(A361="",L361="",J361="",R361="",R361="Open"),"",IF(E361="Short",L361-N(S361),N(S361)-L361)*IF(K361="",$C$3,K361)*J361-N(T361))</f>
        <v/>
      </c>
      <c r="AD361" s="17" t="str">
        <f aca="false">IF(OR(AC361="",AB361=""),"",IF(AB361&gt;0,AC361/AB361,""))</f>
        <v/>
      </c>
      <c r="AE361" s="18" t="str">
        <f aca="false">IF(OR(AC361="",Q361=""),"",DATE(YEAR(Q361),MONTH(Q361),1))</f>
        <v/>
      </c>
      <c r="AF361" s="15" t="str">
        <f aca="false">IF(AC361="","",1)</f>
        <v/>
      </c>
    </row>
    <row r="362" customFormat="false" ht="15" hidden="false" customHeight="false" outlineLevel="0" collapsed="false">
      <c r="A362" s="8"/>
      <c r="B362" s="9"/>
      <c r="C362" s="9"/>
      <c r="D362" s="9"/>
      <c r="E362" s="9"/>
      <c r="F362" s="10"/>
      <c r="G362" s="10"/>
      <c r="H362" s="8"/>
      <c r="I362" s="10"/>
      <c r="J362" s="9"/>
      <c r="K362" s="9"/>
      <c r="L362" s="10"/>
      <c r="M362" s="11"/>
      <c r="N362" s="12"/>
      <c r="O362" s="13"/>
      <c r="P362" s="13"/>
      <c r="Q362" s="8"/>
      <c r="R362" s="9"/>
      <c r="S362" s="10"/>
      <c r="T362" s="14"/>
      <c r="U362" s="14"/>
      <c r="V362" s="9"/>
      <c r="W362" s="9"/>
      <c r="X362" s="13"/>
      <c r="Y362" s="15" t="str">
        <f aca="false">IF(OR(A362="",H362=""),"",H362-A362)</f>
        <v/>
      </c>
      <c r="Z362" s="15" t="str">
        <f aca="false">IF(OR(A362="",Q362=""),"",Q362-A362)</f>
        <v/>
      </c>
      <c r="AA362" s="16" t="str">
        <f aca="false">IF(OR(L362="",J362=""),"",L362*IF(K362="",$C$3,K362)*J362*IF(E362="Short",1,-1))</f>
        <v/>
      </c>
      <c r="AB362" s="16" t="str">
        <f aca="false">IF(OR(A362="",L362="",J362=""),"",IF(N(U362)&gt;0,U362,IF(E362="Long",L362*IF(K362="",$C$3,K362)*J362,IF(AND(N(F362)&gt;0,N(G362)&gt;0),MAX(0,ABS(F362-G362)-L362)*IF(K362="",$C$3,K362)*J362,IF(AND(D362="Put",N(F362)&gt;0),MAX(0,F362-L362)*IF(K362="",$C$3,K362)*J362,"")))))</f>
        <v/>
      </c>
      <c r="AC362" s="16" t="str">
        <f aca="false">IF(OR(A362="",L362="",J362="",R362="",R362="Open"),"",IF(E362="Short",L362-N(S362),N(S362)-L362)*IF(K362="",$C$3,K362)*J362-N(T362))</f>
        <v/>
      </c>
      <c r="AD362" s="17" t="str">
        <f aca="false">IF(OR(AC362="",AB362=""),"",IF(AB362&gt;0,AC362/AB362,""))</f>
        <v/>
      </c>
      <c r="AE362" s="18" t="str">
        <f aca="false">IF(OR(AC362="",Q362=""),"",DATE(YEAR(Q362),MONTH(Q362),1))</f>
        <v/>
      </c>
      <c r="AF362" s="15" t="str">
        <f aca="false">IF(AC362="","",1)</f>
        <v/>
      </c>
    </row>
    <row r="363" customFormat="false" ht="15" hidden="false" customHeight="false" outlineLevel="0" collapsed="false">
      <c r="A363" s="8"/>
      <c r="B363" s="9"/>
      <c r="C363" s="9"/>
      <c r="D363" s="9"/>
      <c r="E363" s="9"/>
      <c r="F363" s="10"/>
      <c r="G363" s="10"/>
      <c r="H363" s="8"/>
      <c r="I363" s="10"/>
      <c r="J363" s="9"/>
      <c r="K363" s="9"/>
      <c r="L363" s="10"/>
      <c r="M363" s="11"/>
      <c r="N363" s="12"/>
      <c r="O363" s="13"/>
      <c r="P363" s="13"/>
      <c r="Q363" s="8"/>
      <c r="R363" s="9"/>
      <c r="S363" s="10"/>
      <c r="T363" s="14"/>
      <c r="U363" s="14"/>
      <c r="V363" s="9"/>
      <c r="W363" s="9"/>
      <c r="X363" s="13"/>
      <c r="Y363" s="15" t="str">
        <f aca="false">IF(OR(A363="",H363=""),"",H363-A363)</f>
        <v/>
      </c>
      <c r="Z363" s="15" t="str">
        <f aca="false">IF(OR(A363="",Q363=""),"",Q363-A363)</f>
        <v/>
      </c>
      <c r="AA363" s="16" t="str">
        <f aca="false">IF(OR(L363="",J363=""),"",L363*IF(K363="",$C$3,K363)*J363*IF(E363="Short",1,-1))</f>
        <v/>
      </c>
      <c r="AB363" s="16" t="str">
        <f aca="false">IF(OR(A363="",L363="",J363=""),"",IF(N(U363)&gt;0,U363,IF(E363="Long",L363*IF(K363="",$C$3,K363)*J363,IF(AND(N(F363)&gt;0,N(G363)&gt;0),MAX(0,ABS(F363-G363)-L363)*IF(K363="",$C$3,K363)*J363,IF(AND(D363="Put",N(F363)&gt;0),MAX(0,F363-L363)*IF(K363="",$C$3,K363)*J363,"")))))</f>
        <v/>
      </c>
      <c r="AC363" s="16" t="str">
        <f aca="false">IF(OR(A363="",L363="",J363="",R363="",R363="Open"),"",IF(E363="Short",L363-N(S363),N(S363)-L363)*IF(K363="",$C$3,K363)*J363-N(T363))</f>
        <v/>
      </c>
      <c r="AD363" s="17" t="str">
        <f aca="false">IF(OR(AC363="",AB363=""),"",IF(AB363&gt;0,AC363/AB363,""))</f>
        <v/>
      </c>
      <c r="AE363" s="18" t="str">
        <f aca="false">IF(OR(AC363="",Q363=""),"",DATE(YEAR(Q363),MONTH(Q363),1))</f>
        <v/>
      </c>
      <c r="AF363" s="15" t="str">
        <f aca="false">IF(AC363="","",1)</f>
        <v/>
      </c>
    </row>
    <row r="364" customFormat="false" ht="15" hidden="false" customHeight="false" outlineLevel="0" collapsed="false">
      <c r="A364" s="8"/>
      <c r="B364" s="9"/>
      <c r="C364" s="9"/>
      <c r="D364" s="9"/>
      <c r="E364" s="9"/>
      <c r="F364" s="10"/>
      <c r="G364" s="10"/>
      <c r="H364" s="8"/>
      <c r="I364" s="10"/>
      <c r="J364" s="9"/>
      <c r="K364" s="9"/>
      <c r="L364" s="10"/>
      <c r="M364" s="11"/>
      <c r="N364" s="12"/>
      <c r="O364" s="13"/>
      <c r="P364" s="13"/>
      <c r="Q364" s="8"/>
      <c r="R364" s="9"/>
      <c r="S364" s="10"/>
      <c r="T364" s="14"/>
      <c r="U364" s="14"/>
      <c r="V364" s="9"/>
      <c r="W364" s="9"/>
      <c r="X364" s="13"/>
      <c r="Y364" s="15" t="str">
        <f aca="false">IF(OR(A364="",H364=""),"",H364-A364)</f>
        <v/>
      </c>
      <c r="Z364" s="15" t="str">
        <f aca="false">IF(OR(A364="",Q364=""),"",Q364-A364)</f>
        <v/>
      </c>
      <c r="AA364" s="16" t="str">
        <f aca="false">IF(OR(L364="",J364=""),"",L364*IF(K364="",$C$3,K364)*J364*IF(E364="Short",1,-1))</f>
        <v/>
      </c>
      <c r="AB364" s="16" t="str">
        <f aca="false">IF(OR(A364="",L364="",J364=""),"",IF(N(U364)&gt;0,U364,IF(E364="Long",L364*IF(K364="",$C$3,K364)*J364,IF(AND(N(F364)&gt;0,N(G364)&gt;0),MAX(0,ABS(F364-G364)-L364)*IF(K364="",$C$3,K364)*J364,IF(AND(D364="Put",N(F364)&gt;0),MAX(0,F364-L364)*IF(K364="",$C$3,K364)*J364,"")))))</f>
        <v/>
      </c>
      <c r="AC364" s="16" t="str">
        <f aca="false">IF(OR(A364="",L364="",J364="",R364="",R364="Open"),"",IF(E364="Short",L364-N(S364),N(S364)-L364)*IF(K364="",$C$3,K364)*J364-N(T364))</f>
        <v/>
      </c>
      <c r="AD364" s="17" t="str">
        <f aca="false">IF(OR(AC364="",AB364=""),"",IF(AB364&gt;0,AC364/AB364,""))</f>
        <v/>
      </c>
      <c r="AE364" s="18" t="str">
        <f aca="false">IF(OR(AC364="",Q364=""),"",DATE(YEAR(Q364),MONTH(Q364),1))</f>
        <v/>
      </c>
      <c r="AF364" s="15" t="str">
        <f aca="false">IF(AC364="","",1)</f>
        <v/>
      </c>
    </row>
    <row r="365" customFormat="false" ht="15" hidden="false" customHeight="false" outlineLevel="0" collapsed="false">
      <c r="A365" s="8"/>
      <c r="B365" s="9"/>
      <c r="C365" s="9"/>
      <c r="D365" s="9"/>
      <c r="E365" s="9"/>
      <c r="F365" s="10"/>
      <c r="G365" s="10"/>
      <c r="H365" s="8"/>
      <c r="I365" s="10"/>
      <c r="J365" s="9"/>
      <c r="K365" s="9"/>
      <c r="L365" s="10"/>
      <c r="M365" s="11"/>
      <c r="N365" s="12"/>
      <c r="O365" s="13"/>
      <c r="P365" s="13"/>
      <c r="Q365" s="8"/>
      <c r="R365" s="9"/>
      <c r="S365" s="10"/>
      <c r="T365" s="14"/>
      <c r="U365" s="14"/>
      <c r="V365" s="9"/>
      <c r="W365" s="9"/>
      <c r="X365" s="13"/>
      <c r="Y365" s="15" t="str">
        <f aca="false">IF(OR(A365="",H365=""),"",H365-A365)</f>
        <v/>
      </c>
      <c r="Z365" s="15" t="str">
        <f aca="false">IF(OR(A365="",Q365=""),"",Q365-A365)</f>
        <v/>
      </c>
      <c r="AA365" s="16" t="str">
        <f aca="false">IF(OR(L365="",J365=""),"",L365*IF(K365="",$C$3,K365)*J365*IF(E365="Short",1,-1))</f>
        <v/>
      </c>
      <c r="AB365" s="16" t="str">
        <f aca="false">IF(OR(A365="",L365="",J365=""),"",IF(N(U365)&gt;0,U365,IF(E365="Long",L365*IF(K365="",$C$3,K365)*J365,IF(AND(N(F365)&gt;0,N(G365)&gt;0),MAX(0,ABS(F365-G365)-L365)*IF(K365="",$C$3,K365)*J365,IF(AND(D365="Put",N(F365)&gt;0),MAX(0,F365-L365)*IF(K365="",$C$3,K365)*J365,"")))))</f>
        <v/>
      </c>
      <c r="AC365" s="16" t="str">
        <f aca="false">IF(OR(A365="",L365="",J365="",R365="",R365="Open"),"",IF(E365="Short",L365-N(S365),N(S365)-L365)*IF(K365="",$C$3,K365)*J365-N(T365))</f>
        <v/>
      </c>
      <c r="AD365" s="17" t="str">
        <f aca="false">IF(OR(AC365="",AB365=""),"",IF(AB365&gt;0,AC365/AB365,""))</f>
        <v/>
      </c>
      <c r="AE365" s="18" t="str">
        <f aca="false">IF(OR(AC365="",Q365=""),"",DATE(YEAR(Q365),MONTH(Q365),1))</f>
        <v/>
      </c>
      <c r="AF365" s="15" t="str">
        <f aca="false">IF(AC365="","",1)</f>
        <v/>
      </c>
    </row>
    <row r="366" customFormat="false" ht="15" hidden="false" customHeight="false" outlineLevel="0" collapsed="false">
      <c r="A366" s="8"/>
      <c r="B366" s="9"/>
      <c r="C366" s="9"/>
      <c r="D366" s="9"/>
      <c r="E366" s="9"/>
      <c r="F366" s="10"/>
      <c r="G366" s="10"/>
      <c r="H366" s="8"/>
      <c r="I366" s="10"/>
      <c r="J366" s="9"/>
      <c r="K366" s="9"/>
      <c r="L366" s="10"/>
      <c r="M366" s="11"/>
      <c r="N366" s="12"/>
      <c r="O366" s="13"/>
      <c r="P366" s="13"/>
      <c r="Q366" s="8"/>
      <c r="R366" s="9"/>
      <c r="S366" s="10"/>
      <c r="T366" s="14"/>
      <c r="U366" s="14"/>
      <c r="V366" s="9"/>
      <c r="W366" s="9"/>
      <c r="X366" s="13"/>
      <c r="Y366" s="15" t="str">
        <f aca="false">IF(OR(A366="",H366=""),"",H366-A366)</f>
        <v/>
      </c>
      <c r="Z366" s="15" t="str">
        <f aca="false">IF(OR(A366="",Q366=""),"",Q366-A366)</f>
        <v/>
      </c>
      <c r="AA366" s="16" t="str">
        <f aca="false">IF(OR(L366="",J366=""),"",L366*IF(K366="",$C$3,K366)*J366*IF(E366="Short",1,-1))</f>
        <v/>
      </c>
      <c r="AB366" s="16" t="str">
        <f aca="false">IF(OR(A366="",L366="",J366=""),"",IF(N(U366)&gt;0,U366,IF(E366="Long",L366*IF(K366="",$C$3,K366)*J366,IF(AND(N(F366)&gt;0,N(G366)&gt;0),MAX(0,ABS(F366-G366)-L366)*IF(K366="",$C$3,K366)*J366,IF(AND(D366="Put",N(F366)&gt;0),MAX(0,F366-L366)*IF(K366="",$C$3,K366)*J366,"")))))</f>
        <v/>
      </c>
      <c r="AC366" s="16" t="str">
        <f aca="false">IF(OR(A366="",L366="",J366="",R366="",R366="Open"),"",IF(E366="Short",L366-N(S366),N(S366)-L366)*IF(K366="",$C$3,K366)*J366-N(T366))</f>
        <v/>
      </c>
      <c r="AD366" s="17" t="str">
        <f aca="false">IF(OR(AC366="",AB366=""),"",IF(AB366&gt;0,AC366/AB366,""))</f>
        <v/>
      </c>
      <c r="AE366" s="18" t="str">
        <f aca="false">IF(OR(AC366="",Q366=""),"",DATE(YEAR(Q366),MONTH(Q366),1))</f>
        <v/>
      </c>
      <c r="AF366" s="15" t="str">
        <f aca="false">IF(AC366="","",1)</f>
        <v/>
      </c>
    </row>
    <row r="367" customFormat="false" ht="15" hidden="false" customHeight="false" outlineLevel="0" collapsed="false">
      <c r="A367" s="8"/>
      <c r="B367" s="9"/>
      <c r="C367" s="9"/>
      <c r="D367" s="9"/>
      <c r="E367" s="9"/>
      <c r="F367" s="10"/>
      <c r="G367" s="10"/>
      <c r="H367" s="8"/>
      <c r="I367" s="10"/>
      <c r="J367" s="9"/>
      <c r="K367" s="9"/>
      <c r="L367" s="10"/>
      <c r="M367" s="11"/>
      <c r="N367" s="12"/>
      <c r="O367" s="13"/>
      <c r="P367" s="13"/>
      <c r="Q367" s="8"/>
      <c r="R367" s="9"/>
      <c r="S367" s="10"/>
      <c r="T367" s="14"/>
      <c r="U367" s="14"/>
      <c r="V367" s="9"/>
      <c r="W367" s="9"/>
      <c r="X367" s="13"/>
      <c r="Y367" s="15" t="str">
        <f aca="false">IF(OR(A367="",H367=""),"",H367-A367)</f>
        <v/>
      </c>
      <c r="Z367" s="15" t="str">
        <f aca="false">IF(OR(A367="",Q367=""),"",Q367-A367)</f>
        <v/>
      </c>
      <c r="AA367" s="16" t="str">
        <f aca="false">IF(OR(L367="",J367=""),"",L367*IF(K367="",$C$3,K367)*J367*IF(E367="Short",1,-1))</f>
        <v/>
      </c>
      <c r="AB367" s="16" t="str">
        <f aca="false">IF(OR(A367="",L367="",J367=""),"",IF(N(U367)&gt;0,U367,IF(E367="Long",L367*IF(K367="",$C$3,K367)*J367,IF(AND(N(F367)&gt;0,N(G367)&gt;0),MAX(0,ABS(F367-G367)-L367)*IF(K367="",$C$3,K367)*J367,IF(AND(D367="Put",N(F367)&gt;0),MAX(0,F367-L367)*IF(K367="",$C$3,K367)*J367,"")))))</f>
        <v/>
      </c>
      <c r="AC367" s="16" t="str">
        <f aca="false">IF(OR(A367="",L367="",J367="",R367="",R367="Open"),"",IF(E367="Short",L367-N(S367),N(S367)-L367)*IF(K367="",$C$3,K367)*J367-N(T367))</f>
        <v/>
      </c>
      <c r="AD367" s="17" t="str">
        <f aca="false">IF(OR(AC367="",AB367=""),"",IF(AB367&gt;0,AC367/AB367,""))</f>
        <v/>
      </c>
      <c r="AE367" s="18" t="str">
        <f aca="false">IF(OR(AC367="",Q367=""),"",DATE(YEAR(Q367),MONTH(Q367),1))</f>
        <v/>
      </c>
      <c r="AF367" s="15" t="str">
        <f aca="false">IF(AC367="","",1)</f>
        <v/>
      </c>
    </row>
    <row r="368" customFormat="false" ht="15" hidden="false" customHeight="false" outlineLevel="0" collapsed="false">
      <c r="A368" s="8"/>
      <c r="B368" s="9"/>
      <c r="C368" s="9"/>
      <c r="D368" s="9"/>
      <c r="E368" s="9"/>
      <c r="F368" s="10"/>
      <c r="G368" s="10"/>
      <c r="H368" s="8"/>
      <c r="I368" s="10"/>
      <c r="J368" s="9"/>
      <c r="K368" s="9"/>
      <c r="L368" s="10"/>
      <c r="M368" s="11"/>
      <c r="N368" s="12"/>
      <c r="O368" s="13"/>
      <c r="P368" s="13"/>
      <c r="Q368" s="8"/>
      <c r="R368" s="9"/>
      <c r="S368" s="10"/>
      <c r="T368" s="14"/>
      <c r="U368" s="14"/>
      <c r="V368" s="9"/>
      <c r="W368" s="9"/>
      <c r="X368" s="13"/>
      <c r="Y368" s="15" t="str">
        <f aca="false">IF(OR(A368="",H368=""),"",H368-A368)</f>
        <v/>
      </c>
      <c r="Z368" s="15" t="str">
        <f aca="false">IF(OR(A368="",Q368=""),"",Q368-A368)</f>
        <v/>
      </c>
      <c r="AA368" s="16" t="str">
        <f aca="false">IF(OR(L368="",J368=""),"",L368*IF(K368="",$C$3,K368)*J368*IF(E368="Short",1,-1))</f>
        <v/>
      </c>
      <c r="AB368" s="16" t="str">
        <f aca="false">IF(OR(A368="",L368="",J368=""),"",IF(N(U368)&gt;0,U368,IF(E368="Long",L368*IF(K368="",$C$3,K368)*J368,IF(AND(N(F368)&gt;0,N(G368)&gt;0),MAX(0,ABS(F368-G368)-L368)*IF(K368="",$C$3,K368)*J368,IF(AND(D368="Put",N(F368)&gt;0),MAX(0,F368-L368)*IF(K368="",$C$3,K368)*J368,"")))))</f>
        <v/>
      </c>
      <c r="AC368" s="16" t="str">
        <f aca="false">IF(OR(A368="",L368="",J368="",R368="",R368="Open"),"",IF(E368="Short",L368-N(S368),N(S368)-L368)*IF(K368="",$C$3,K368)*J368-N(T368))</f>
        <v/>
      </c>
      <c r="AD368" s="17" t="str">
        <f aca="false">IF(OR(AC368="",AB368=""),"",IF(AB368&gt;0,AC368/AB368,""))</f>
        <v/>
      </c>
      <c r="AE368" s="18" t="str">
        <f aca="false">IF(OR(AC368="",Q368=""),"",DATE(YEAR(Q368),MONTH(Q368),1))</f>
        <v/>
      </c>
      <c r="AF368" s="15" t="str">
        <f aca="false">IF(AC368="","",1)</f>
        <v/>
      </c>
    </row>
    <row r="369" customFormat="false" ht="15" hidden="false" customHeight="false" outlineLevel="0" collapsed="false">
      <c r="A369" s="8"/>
      <c r="B369" s="9"/>
      <c r="C369" s="9"/>
      <c r="D369" s="9"/>
      <c r="E369" s="9"/>
      <c r="F369" s="10"/>
      <c r="G369" s="10"/>
      <c r="H369" s="8"/>
      <c r="I369" s="10"/>
      <c r="J369" s="9"/>
      <c r="K369" s="9"/>
      <c r="L369" s="10"/>
      <c r="M369" s="11"/>
      <c r="N369" s="12"/>
      <c r="O369" s="13"/>
      <c r="P369" s="13"/>
      <c r="Q369" s="8"/>
      <c r="R369" s="9"/>
      <c r="S369" s="10"/>
      <c r="T369" s="14"/>
      <c r="U369" s="14"/>
      <c r="V369" s="9"/>
      <c r="W369" s="9"/>
      <c r="X369" s="13"/>
      <c r="Y369" s="15" t="str">
        <f aca="false">IF(OR(A369="",H369=""),"",H369-A369)</f>
        <v/>
      </c>
      <c r="Z369" s="15" t="str">
        <f aca="false">IF(OR(A369="",Q369=""),"",Q369-A369)</f>
        <v/>
      </c>
      <c r="AA369" s="16" t="str">
        <f aca="false">IF(OR(L369="",J369=""),"",L369*IF(K369="",$C$3,K369)*J369*IF(E369="Short",1,-1))</f>
        <v/>
      </c>
      <c r="AB369" s="16" t="str">
        <f aca="false">IF(OR(A369="",L369="",J369=""),"",IF(N(U369)&gt;0,U369,IF(E369="Long",L369*IF(K369="",$C$3,K369)*J369,IF(AND(N(F369)&gt;0,N(G369)&gt;0),MAX(0,ABS(F369-G369)-L369)*IF(K369="",$C$3,K369)*J369,IF(AND(D369="Put",N(F369)&gt;0),MAX(0,F369-L369)*IF(K369="",$C$3,K369)*J369,"")))))</f>
        <v/>
      </c>
      <c r="AC369" s="16" t="str">
        <f aca="false">IF(OR(A369="",L369="",J369="",R369="",R369="Open"),"",IF(E369="Short",L369-N(S369),N(S369)-L369)*IF(K369="",$C$3,K369)*J369-N(T369))</f>
        <v/>
      </c>
      <c r="AD369" s="17" t="str">
        <f aca="false">IF(OR(AC369="",AB369=""),"",IF(AB369&gt;0,AC369/AB369,""))</f>
        <v/>
      </c>
      <c r="AE369" s="18" t="str">
        <f aca="false">IF(OR(AC369="",Q369=""),"",DATE(YEAR(Q369),MONTH(Q369),1))</f>
        <v/>
      </c>
      <c r="AF369" s="15" t="str">
        <f aca="false">IF(AC369="","",1)</f>
        <v/>
      </c>
    </row>
    <row r="370" customFormat="false" ht="15" hidden="false" customHeight="false" outlineLevel="0" collapsed="false">
      <c r="A370" s="8"/>
      <c r="B370" s="9"/>
      <c r="C370" s="9"/>
      <c r="D370" s="9"/>
      <c r="E370" s="9"/>
      <c r="F370" s="10"/>
      <c r="G370" s="10"/>
      <c r="H370" s="8"/>
      <c r="I370" s="10"/>
      <c r="J370" s="9"/>
      <c r="K370" s="9"/>
      <c r="L370" s="10"/>
      <c r="M370" s="11"/>
      <c r="N370" s="12"/>
      <c r="O370" s="13"/>
      <c r="P370" s="13"/>
      <c r="Q370" s="8"/>
      <c r="R370" s="9"/>
      <c r="S370" s="10"/>
      <c r="T370" s="14"/>
      <c r="U370" s="14"/>
      <c r="V370" s="9"/>
      <c r="W370" s="9"/>
      <c r="X370" s="13"/>
      <c r="Y370" s="15" t="str">
        <f aca="false">IF(OR(A370="",H370=""),"",H370-A370)</f>
        <v/>
      </c>
      <c r="Z370" s="15" t="str">
        <f aca="false">IF(OR(A370="",Q370=""),"",Q370-A370)</f>
        <v/>
      </c>
      <c r="AA370" s="16" t="str">
        <f aca="false">IF(OR(L370="",J370=""),"",L370*IF(K370="",$C$3,K370)*J370*IF(E370="Short",1,-1))</f>
        <v/>
      </c>
      <c r="AB370" s="16" t="str">
        <f aca="false">IF(OR(A370="",L370="",J370=""),"",IF(N(U370)&gt;0,U370,IF(E370="Long",L370*IF(K370="",$C$3,K370)*J370,IF(AND(N(F370)&gt;0,N(G370)&gt;0),MAX(0,ABS(F370-G370)-L370)*IF(K370="",$C$3,K370)*J370,IF(AND(D370="Put",N(F370)&gt;0),MAX(0,F370-L370)*IF(K370="",$C$3,K370)*J370,"")))))</f>
        <v/>
      </c>
      <c r="AC370" s="16" t="str">
        <f aca="false">IF(OR(A370="",L370="",J370="",R370="",R370="Open"),"",IF(E370="Short",L370-N(S370),N(S370)-L370)*IF(K370="",$C$3,K370)*J370-N(T370))</f>
        <v/>
      </c>
      <c r="AD370" s="17" t="str">
        <f aca="false">IF(OR(AC370="",AB370=""),"",IF(AB370&gt;0,AC370/AB370,""))</f>
        <v/>
      </c>
      <c r="AE370" s="18" t="str">
        <f aca="false">IF(OR(AC370="",Q370=""),"",DATE(YEAR(Q370),MONTH(Q370),1))</f>
        <v/>
      </c>
      <c r="AF370" s="15" t="str">
        <f aca="false">IF(AC370="","",1)</f>
        <v/>
      </c>
    </row>
    <row r="371" customFormat="false" ht="15" hidden="false" customHeight="false" outlineLevel="0" collapsed="false">
      <c r="A371" s="8"/>
      <c r="B371" s="9"/>
      <c r="C371" s="9"/>
      <c r="D371" s="9"/>
      <c r="E371" s="9"/>
      <c r="F371" s="10"/>
      <c r="G371" s="10"/>
      <c r="H371" s="8"/>
      <c r="I371" s="10"/>
      <c r="J371" s="9"/>
      <c r="K371" s="9"/>
      <c r="L371" s="10"/>
      <c r="M371" s="11"/>
      <c r="N371" s="12"/>
      <c r="O371" s="13"/>
      <c r="P371" s="13"/>
      <c r="Q371" s="8"/>
      <c r="R371" s="9"/>
      <c r="S371" s="10"/>
      <c r="T371" s="14"/>
      <c r="U371" s="14"/>
      <c r="V371" s="9"/>
      <c r="W371" s="9"/>
      <c r="X371" s="13"/>
      <c r="Y371" s="15" t="str">
        <f aca="false">IF(OR(A371="",H371=""),"",H371-A371)</f>
        <v/>
      </c>
      <c r="Z371" s="15" t="str">
        <f aca="false">IF(OR(A371="",Q371=""),"",Q371-A371)</f>
        <v/>
      </c>
      <c r="AA371" s="16" t="str">
        <f aca="false">IF(OR(L371="",J371=""),"",L371*IF(K371="",$C$3,K371)*J371*IF(E371="Short",1,-1))</f>
        <v/>
      </c>
      <c r="AB371" s="16" t="str">
        <f aca="false">IF(OR(A371="",L371="",J371=""),"",IF(N(U371)&gt;0,U371,IF(E371="Long",L371*IF(K371="",$C$3,K371)*J371,IF(AND(N(F371)&gt;0,N(G371)&gt;0),MAX(0,ABS(F371-G371)-L371)*IF(K371="",$C$3,K371)*J371,IF(AND(D371="Put",N(F371)&gt;0),MAX(0,F371-L371)*IF(K371="",$C$3,K371)*J371,"")))))</f>
        <v/>
      </c>
      <c r="AC371" s="16" t="str">
        <f aca="false">IF(OR(A371="",L371="",J371="",R371="",R371="Open"),"",IF(E371="Short",L371-N(S371),N(S371)-L371)*IF(K371="",$C$3,K371)*J371-N(T371))</f>
        <v/>
      </c>
      <c r="AD371" s="17" t="str">
        <f aca="false">IF(OR(AC371="",AB371=""),"",IF(AB371&gt;0,AC371/AB371,""))</f>
        <v/>
      </c>
      <c r="AE371" s="18" t="str">
        <f aca="false">IF(OR(AC371="",Q371=""),"",DATE(YEAR(Q371),MONTH(Q371),1))</f>
        <v/>
      </c>
      <c r="AF371" s="15" t="str">
        <f aca="false">IF(AC371="","",1)</f>
        <v/>
      </c>
    </row>
    <row r="372" customFormat="false" ht="15" hidden="false" customHeight="false" outlineLevel="0" collapsed="false">
      <c r="A372" s="8"/>
      <c r="B372" s="9"/>
      <c r="C372" s="9"/>
      <c r="D372" s="9"/>
      <c r="E372" s="9"/>
      <c r="F372" s="10"/>
      <c r="G372" s="10"/>
      <c r="H372" s="8"/>
      <c r="I372" s="10"/>
      <c r="J372" s="9"/>
      <c r="K372" s="9"/>
      <c r="L372" s="10"/>
      <c r="M372" s="11"/>
      <c r="N372" s="12"/>
      <c r="O372" s="13"/>
      <c r="P372" s="13"/>
      <c r="Q372" s="8"/>
      <c r="R372" s="9"/>
      <c r="S372" s="10"/>
      <c r="T372" s="14"/>
      <c r="U372" s="14"/>
      <c r="V372" s="9"/>
      <c r="W372" s="9"/>
      <c r="X372" s="13"/>
      <c r="Y372" s="15" t="str">
        <f aca="false">IF(OR(A372="",H372=""),"",H372-A372)</f>
        <v/>
      </c>
      <c r="Z372" s="15" t="str">
        <f aca="false">IF(OR(A372="",Q372=""),"",Q372-A372)</f>
        <v/>
      </c>
      <c r="AA372" s="16" t="str">
        <f aca="false">IF(OR(L372="",J372=""),"",L372*IF(K372="",$C$3,K372)*J372*IF(E372="Short",1,-1))</f>
        <v/>
      </c>
      <c r="AB372" s="16" t="str">
        <f aca="false">IF(OR(A372="",L372="",J372=""),"",IF(N(U372)&gt;0,U372,IF(E372="Long",L372*IF(K372="",$C$3,K372)*J372,IF(AND(N(F372)&gt;0,N(G372)&gt;0),MAX(0,ABS(F372-G372)-L372)*IF(K372="",$C$3,K372)*J372,IF(AND(D372="Put",N(F372)&gt;0),MAX(0,F372-L372)*IF(K372="",$C$3,K372)*J372,"")))))</f>
        <v/>
      </c>
      <c r="AC372" s="16" t="str">
        <f aca="false">IF(OR(A372="",L372="",J372="",R372="",R372="Open"),"",IF(E372="Short",L372-N(S372),N(S372)-L372)*IF(K372="",$C$3,K372)*J372-N(T372))</f>
        <v/>
      </c>
      <c r="AD372" s="17" t="str">
        <f aca="false">IF(OR(AC372="",AB372=""),"",IF(AB372&gt;0,AC372/AB372,""))</f>
        <v/>
      </c>
      <c r="AE372" s="18" t="str">
        <f aca="false">IF(OR(AC372="",Q372=""),"",DATE(YEAR(Q372),MONTH(Q372),1))</f>
        <v/>
      </c>
      <c r="AF372" s="15" t="str">
        <f aca="false">IF(AC372="","",1)</f>
        <v/>
      </c>
    </row>
    <row r="373" customFormat="false" ht="15" hidden="false" customHeight="false" outlineLevel="0" collapsed="false">
      <c r="A373" s="8"/>
      <c r="B373" s="9"/>
      <c r="C373" s="9"/>
      <c r="D373" s="9"/>
      <c r="E373" s="9"/>
      <c r="F373" s="10"/>
      <c r="G373" s="10"/>
      <c r="H373" s="8"/>
      <c r="I373" s="10"/>
      <c r="J373" s="9"/>
      <c r="K373" s="9"/>
      <c r="L373" s="10"/>
      <c r="M373" s="11"/>
      <c r="N373" s="12"/>
      <c r="O373" s="13"/>
      <c r="P373" s="13"/>
      <c r="Q373" s="8"/>
      <c r="R373" s="9"/>
      <c r="S373" s="10"/>
      <c r="T373" s="14"/>
      <c r="U373" s="14"/>
      <c r="V373" s="9"/>
      <c r="W373" s="9"/>
      <c r="X373" s="13"/>
      <c r="Y373" s="15" t="str">
        <f aca="false">IF(OR(A373="",H373=""),"",H373-A373)</f>
        <v/>
      </c>
      <c r="Z373" s="15" t="str">
        <f aca="false">IF(OR(A373="",Q373=""),"",Q373-A373)</f>
        <v/>
      </c>
      <c r="AA373" s="16" t="str">
        <f aca="false">IF(OR(L373="",J373=""),"",L373*IF(K373="",$C$3,K373)*J373*IF(E373="Short",1,-1))</f>
        <v/>
      </c>
      <c r="AB373" s="16" t="str">
        <f aca="false">IF(OR(A373="",L373="",J373=""),"",IF(N(U373)&gt;0,U373,IF(E373="Long",L373*IF(K373="",$C$3,K373)*J373,IF(AND(N(F373)&gt;0,N(G373)&gt;0),MAX(0,ABS(F373-G373)-L373)*IF(K373="",$C$3,K373)*J373,IF(AND(D373="Put",N(F373)&gt;0),MAX(0,F373-L373)*IF(K373="",$C$3,K373)*J373,"")))))</f>
        <v/>
      </c>
      <c r="AC373" s="16" t="str">
        <f aca="false">IF(OR(A373="",L373="",J373="",R373="",R373="Open"),"",IF(E373="Short",L373-N(S373),N(S373)-L373)*IF(K373="",$C$3,K373)*J373-N(T373))</f>
        <v/>
      </c>
      <c r="AD373" s="17" t="str">
        <f aca="false">IF(OR(AC373="",AB373=""),"",IF(AB373&gt;0,AC373/AB373,""))</f>
        <v/>
      </c>
      <c r="AE373" s="18" t="str">
        <f aca="false">IF(OR(AC373="",Q373=""),"",DATE(YEAR(Q373),MONTH(Q373),1))</f>
        <v/>
      </c>
      <c r="AF373" s="15" t="str">
        <f aca="false">IF(AC373="","",1)</f>
        <v/>
      </c>
    </row>
    <row r="374" customFormat="false" ht="15" hidden="false" customHeight="false" outlineLevel="0" collapsed="false">
      <c r="A374" s="8"/>
      <c r="B374" s="9"/>
      <c r="C374" s="9"/>
      <c r="D374" s="9"/>
      <c r="E374" s="9"/>
      <c r="F374" s="10"/>
      <c r="G374" s="10"/>
      <c r="H374" s="8"/>
      <c r="I374" s="10"/>
      <c r="J374" s="9"/>
      <c r="K374" s="9"/>
      <c r="L374" s="10"/>
      <c r="M374" s="11"/>
      <c r="N374" s="12"/>
      <c r="O374" s="13"/>
      <c r="P374" s="13"/>
      <c r="Q374" s="8"/>
      <c r="R374" s="9"/>
      <c r="S374" s="10"/>
      <c r="T374" s="14"/>
      <c r="U374" s="14"/>
      <c r="V374" s="9"/>
      <c r="W374" s="9"/>
      <c r="X374" s="13"/>
      <c r="Y374" s="15" t="str">
        <f aca="false">IF(OR(A374="",H374=""),"",H374-A374)</f>
        <v/>
      </c>
      <c r="Z374" s="15" t="str">
        <f aca="false">IF(OR(A374="",Q374=""),"",Q374-A374)</f>
        <v/>
      </c>
      <c r="AA374" s="16" t="str">
        <f aca="false">IF(OR(L374="",J374=""),"",L374*IF(K374="",$C$3,K374)*J374*IF(E374="Short",1,-1))</f>
        <v/>
      </c>
      <c r="AB374" s="16" t="str">
        <f aca="false">IF(OR(A374="",L374="",J374=""),"",IF(N(U374)&gt;0,U374,IF(E374="Long",L374*IF(K374="",$C$3,K374)*J374,IF(AND(N(F374)&gt;0,N(G374)&gt;0),MAX(0,ABS(F374-G374)-L374)*IF(K374="",$C$3,K374)*J374,IF(AND(D374="Put",N(F374)&gt;0),MAX(0,F374-L374)*IF(K374="",$C$3,K374)*J374,"")))))</f>
        <v/>
      </c>
      <c r="AC374" s="16" t="str">
        <f aca="false">IF(OR(A374="",L374="",J374="",R374="",R374="Open"),"",IF(E374="Short",L374-N(S374),N(S374)-L374)*IF(K374="",$C$3,K374)*J374-N(T374))</f>
        <v/>
      </c>
      <c r="AD374" s="17" t="str">
        <f aca="false">IF(OR(AC374="",AB374=""),"",IF(AB374&gt;0,AC374/AB374,""))</f>
        <v/>
      </c>
      <c r="AE374" s="18" t="str">
        <f aca="false">IF(OR(AC374="",Q374=""),"",DATE(YEAR(Q374),MONTH(Q374),1))</f>
        <v/>
      </c>
      <c r="AF374" s="15" t="str">
        <f aca="false">IF(AC374="","",1)</f>
        <v/>
      </c>
    </row>
    <row r="375" customFormat="false" ht="15" hidden="false" customHeight="false" outlineLevel="0" collapsed="false">
      <c r="A375" s="8"/>
      <c r="B375" s="9"/>
      <c r="C375" s="9"/>
      <c r="D375" s="9"/>
      <c r="E375" s="9"/>
      <c r="F375" s="10"/>
      <c r="G375" s="10"/>
      <c r="H375" s="8"/>
      <c r="I375" s="10"/>
      <c r="J375" s="9"/>
      <c r="K375" s="9"/>
      <c r="L375" s="10"/>
      <c r="M375" s="11"/>
      <c r="N375" s="12"/>
      <c r="O375" s="13"/>
      <c r="P375" s="13"/>
      <c r="Q375" s="8"/>
      <c r="R375" s="9"/>
      <c r="S375" s="10"/>
      <c r="T375" s="14"/>
      <c r="U375" s="14"/>
      <c r="V375" s="9"/>
      <c r="W375" s="9"/>
      <c r="X375" s="13"/>
      <c r="Y375" s="15" t="str">
        <f aca="false">IF(OR(A375="",H375=""),"",H375-A375)</f>
        <v/>
      </c>
      <c r="Z375" s="15" t="str">
        <f aca="false">IF(OR(A375="",Q375=""),"",Q375-A375)</f>
        <v/>
      </c>
      <c r="AA375" s="16" t="str">
        <f aca="false">IF(OR(L375="",J375=""),"",L375*IF(K375="",$C$3,K375)*J375*IF(E375="Short",1,-1))</f>
        <v/>
      </c>
      <c r="AB375" s="16" t="str">
        <f aca="false">IF(OR(A375="",L375="",J375=""),"",IF(N(U375)&gt;0,U375,IF(E375="Long",L375*IF(K375="",$C$3,K375)*J375,IF(AND(N(F375)&gt;0,N(G375)&gt;0),MAX(0,ABS(F375-G375)-L375)*IF(K375="",$C$3,K375)*J375,IF(AND(D375="Put",N(F375)&gt;0),MAX(0,F375-L375)*IF(K375="",$C$3,K375)*J375,"")))))</f>
        <v/>
      </c>
      <c r="AC375" s="16" t="str">
        <f aca="false">IF(OR(A375="",L375="",J375="",R375="",R375="Open"),"",IF(E375="Short",L375-N(S375),N(S375)-L375)*IF(K375="",$C$3,K375)*J375-N(T375))</f>
        <v/>
      </c>
      <c r="AD375" s="17" t="str">
        <f aca="false">IF(OR(AC375="",AB375=""),"",IF(AB375&gt;0,AC375/AB375,""))</f>
        <v/>
      </c>
      <c r="AE375" s="18" t="str">
        <f aca="false">IF(OR(AC375="",Q375=""),"",DATE(YEAR(Q375),MONTH(Q375),1))</f>
        <v/>
      </c>
      <c r="AF375" s="15" t="str">
        <f aca="false">IF(AC375="","",1)</f>
        <v/>
      </c>
    </row>
    <row r="376" customFormat="false" ht="15" hidden="false" customHeight="false" outlineLevel="0" collapsed="false">
      <c r="A376" s="8"/>
      <c r="B376" s="9"/>
      <c r="C376" s="9"/>
      <c r="D376" s="9"/>
      <c r="E376" s="9"/>
      <c r="F376" s="10"/>
      <c r="G376" s="10"/>
      <c r="H376" s="8"/>
      <c r="I376" s="10"/>
      <c r="J376" s="9"/>
      <c r="K376" s="9"/>
      <c r="L376" s="10"/>
      <c r="M376" s="11"/>
      <c r="N376" s="12"/>
      <c r="O376" s="13"/>
      <c r="P376" s="13"/>
      <c r="Q376" s="8"/>
      <c r="R376" s="9"/>
      <c r="S376" s="10"/>
      <c r="T376" s="14"/>
      <c r="U376" s="14"/>
      <c r="V376" s="9"/>
      <c r="W376" s="9"/>
      <c r="X376" s="13"/>
      <c r="Y376" s="15" t="str">
        <f aca="false">IF(OR(A376="",H376=""),"",H376-A376)</f>
        <v/>
      </c>
      <c r="Z376" s="15" t="str">
        <f aca="false">IF(OR(A376="",Q376=""),"",Q376-A376)</f>
        <v/>
      </c>
      <c r="AA376" s="16" t="str">
        <f aca="false">IF(OR(L376="",J376=""),"",L376*IF(K376="",$C$3,K376)*J376*IF(E376="Short",1,-1))</f>
        <v/>
      </c>
      <c r="AB376" s="16" t="str">
        <f aca="false">IF(OR(A376="",L376="",J376=""),"",IF(N(U376)&gt;0,U376,IF(E376="Long",L376*IF(K376="",$C$3,K376)*J376,IF(AND(N(F376)&gt;0,N(G376)&gt;0),MAX(0,ABS(F376-G376)-L376)*IF(K376="",$C$3,K376)*J376,IF(AND(D376="Put",N(F376)&gt;0),MAX(0,F376-L376)*IF(K376="",$C$3,K376)*J376,"")))))</f>
        <v/>
      </c>
      <c r="AC376" s="16" t="str">
        <f aca="false">IF(OR(A376="",L376="",J376="",R376="",R376="Open"),"",IF(E376="Short",L376-N(S376),N(S376)-L376)*IF(K376="",$C$3,K376)*J376-N(T376))</f>
        <v/>
      </c>
      <c r="AD376" s="17" t="str">
        <f aca="false">IF(OR(AC376="",AB376=""),"",IF(AB376&gt;0,AC376/AB376,""))</f>
        <v/>
      </c>
      <c r="AE376" s="18" t="str">
        <f aca="false">IF(OR(AC376="",Q376=""),"",DATE(YEAR(Q376),MONTH(Q376),1))</f>
        <v/>
      </c>
      <c r="AF376" s="15" t="str">
        <f aca="false">IF(AC376="","",1)</f>
        <v/>
      </c>
    </row>
    <row r="377" customFormat="false" ht="15" hidden="false" customHeight="false" outlineLevel="0" collapsed="false">
      <c r="A377" s="8"/>
      <c r="B377" s="9"/>
      <c r="C377" s="9"/>
      <c r="D377" s="9"/>
      <c r="E377" s="9"/>
      <c r="F377" s="10"/>
      <c r="G377" s="10"/>
      <c r="H377" s="8"/>
      <c r="I377" s="10"/>
      <c r="J377" s="9"/>
      <c r="K377" s="9"/>
      <c r="L377" s="10"/>
      <c r="M377" s="11"/>
      <c r="N377" s="12"/>
      <c r="O377" s="13"/>
      <c r="P377" s="13"/>
      <c r="Q377" s="8"/>
      <c r="R377" s="9"/>
      <c r="S377" s="10"/>
      <c r="T377" s="14"/>
      <c r="U377" s="14"/>
      <c r="V377" s="9"/>
      <c r="W377" s="9"/>
      <c r="X377" s="13"/>
      <c r="Y377" s="15" t="str">
        <f aca="false">IF(OR(A377="",H377=""),"",H377-A377)</f>
        <v/>
      </c>
      <c r="Z377" s="15" t="str">
        <f aca="false">IF(OR(A377="",Q377=""),"",Q377-A377)</f>
        <v/>
      </c>
      <c r="AA377" s="16" t="str">
        <f aca="false">IF(OR(L377="",J377=""),"",L377*IF(K377="",$C$3,K377)*J377*IF(E377="Short",1,-1))</f>
        <v/>
      </c>
      <c r="AB377" s="16" t="str">
        <f aca="false">IF(OR(A377="",L377="",J377=""),"",IF(N(U377)&gt;0,U377,IF(E377="Long",L377*IF(K377="",$C$3,K377)*J377,IF(AND(N(F377)&gt;0,N(G377)&gt;0),MAX(0,ABS(F377-G377)-L377)*IF(K377="",$C$3,K377)*J377,IF(AND(D377="Put",N(F377)&gt;0),MAX(0,F377-L377)*IF(K377="",$C$3,K377)*J377,"")))))</f>
        <v/>
      </c>
      <c r="AC377" s="16" t="str">
        <f aca="false">IF(OR(A377="",L377="",J377="",R377="",R377="Open"),"",IF(E377="Short",L377-N(S377),N(S377)-L377)*IF(K377="",$C$3,K377)*J377-N(T377))</f>
        <v/>
      </c>
      <c r="AD377" s="17" t="str">
        <f aca="false">IF(OR(AC377="",AB377=""),"",IF(AB377&gt;0,AC377/AB377,""))</f>
        <v/>
      </c>
      <c r="AE377" s="18" t="str">
        <f aca="false">IF(OR(AC377="",Q377=""),"",DATE(YEAR(Q377),MONTH(Q377),1))</f>
        <v/>
      </c>
      <c r="AF377" s="15" t="str">
        <f aca="false">IF(AC377="","",1)</f>
        <v/>
      </c>
    </row>
    <row r="378" customFormat="false" ht="15" hidden="false" customHeight="false" outlineLevel="0" collapsed="false">
      <c r="A378" s="8"/>
      <c r="B378" s="9"/>
      <c r="C378" s="9"/>
      <c r="D378" s="9"/>
      <c r="E378" s="9"/>
      <c r="F378" s="10"/>
      <c r="G378" s="10"/>
      <c r="H378" s="8"/>
      <c r="I378" s="10"/>
      <c r="J378" s="9"/>
      <c r="K378" s="9"/>
      <c r="L378" s="10"/>
      <c r="M378" s="11"/>
      <c r="N378" s="12"/>
      <c r="O378" s="13"/>
      <c r="P378" s="13"/>
      <c r="Q378" s="8"/>
      <c r="R378" s="9"/>
      <c r="S378" s="10"/>
      <c r="T378" s="14"/>
      <c r="U378" s="14"/>
      <c r="V378" s="9"/>
      <c r="W378" s="9"/>
      <c r="X378" s="13"/>
      <c r="Y378" s="15" t="str">
        <f aca="false">IF(OR(A378="",H378=""),"",H378-A378)</f>
        <v/>
      </c>
      <c r="Z378" s="15" t="str">
        <f aca="false">IF(OR(A378="",Q378=""),"",Q378-A378)</f>
        <v/>
      </c>
      <c r="AA378" s="16" t="str">
        <f aca="false">IF(OR(L378="",J378=""),"",L378*IF(K378="",$C$3,K378)*J378*IF(E378="Short",1,-1))</f>
        <v/>
      </c>
      <c r="AB378" s="16" t="str">
        <f aca="false">IF(OR(A378="",L378="",J378=""),"",IF(N(U378)&gt;0,U378,IF(E378="Long",L378*IF(K378="",$C$3,K378)*J378,IF(AND(N(F378)&gt;0,N(G378)&gt;0),MAX(0,ABS(F378-G378)-L378)*IF(K378="",$C$3,K378)*J378,IF(AND(D378="Put",N(F378)&gt;0),MAX(0,F378-L378)*IF(K378="",$C$3,K378)*J378,"")))))</f>
        <v/>
      </c>
      <c r="AC378" s="16" t="str">
        <f aca="false">IF(OR(A378="",L378="",J378="",R378="",R378="Open"),"",IF(E378="Short",L378-N(S378),N(S378)-L378)*IF(K378="",$C$3,K378)*J378-N(T378))</f>
        <v/>
      </c>
      <c r="AD378" s="17" t="str">
        <f aca="false">IF(OR(AC378="",AB378=""),"",IF(AB378&gt;0,AC378/AB378,""))</f>
        <v/>
      </c>
      <c r="AE378" s="18" t="str">
        <f aca="false">IF(OR(AC378="",Q378=""),"",DATE(YEAR(Q378),MONTH(Q378),1))</f>
        <v/>
      </c>
      <c r="AF378" s="15" t="str">
        <f aca="false">IF(AC378="","",1)</f>
        <v/>
      </c>
    </row>
    <row r="379" customFormat="false" ht="15" hidden="false" customHeight="false" outlineLevel="0" collapsed="false">
      <c r="A379" s="8"/>
      <c r="B379" s="9"/>
      <c r="C379" s="9"/>
      <c r="D379" s="9"/>
      <c r="E379" s="9"/>
      <c r="F379" s="10"/>
      <c r="G379" s="10"/>
      <c r="H379" s="8"/>
      <c r="I379" s="10"/>
      <c r="J379" s="9"/>
      <c r="K379" s="9"/>
      <c r="L379" s="10"/>
      <c r="M379" s="11"/>
      <c r="N379" s="12"/>
      <c r="O379" s="13"/>
      <c r="P379" s="13"/>
      <c r="Q379" s="8"/>
      <c r="R379" s="9"/>
      <c r="S379" s="10"/>
      <c r="T379" s="14"/>
      <c r="U379" s="14"/>
      <c r="V379" s="9"/>
      <c r="W379" s="9"/>
      <c r="X379" s="13"/>
      <c r="Y379" s="15" t="str">
        <f aca="false">IF(OR(A379="",H379=""),"",H379-A379)</f>
        <v/>
      </c>
      <c r="Z379" s="15" t="str">
        <f aca="false">IF(OR(A379="",Q379=""),"",Q379-A379)</f>
        <v/>
      </c>
      <c r="AA379" s="16" t="str">
        <f aca="false">IF(OR(L379="",J379=""),"",L379*IF(K379="",$C$3,K379)*J379*IF(E379="Short",1,-1))</f>
        <v/>
      </c>
      <c r="AB379" s="16" t="str">
        <f aca="false">IF(OR(A379="",L379="",J379=""),"",IF(N(U379)&gt;0,U379,IF(E379="Long",L379*IF(K379="",$C$3,K379)*J379,IF(AND(N(F379)&gt;0,N(G379)&gt;0),MAX(0,ABS(F379-G379)-L379)*IF(K379="",$C$3,K379)*J379,IF(AND(D379="Put",N(F379)&gt;0),MAX(0,F379-L379)*IF(K379="",$C$3,K379)*J379,"")))))</f>
        <v/>
      </c>
      <c r="AC379" s="16" t="str">
        <f aca="false">IF(OR(A379="",L379="",J379="",R379="",R379="Open"),"",IF(E379="Short",L379-N(S379),N(S379)-L379)*IF(K379="",$C$3,K379)*J379-N(T379))</f>
        <v/>
      </c>
      <c r="AD379" s="17" t="str">
        <f aca="false">IF(OR(AC379="",AB379=""),"",IF(AB379&gt;0,AC379/AB379,""))</f>
        <v/>
      </c>
      <c r="AE379" s="18" t="str">
        <f aca="false">IF(OR(AC379="",Q379=""),"",DATE(YEAR(Q379),MONTH(Q379),1))</f>
        <v/>
      </c>
      <c r="AF379" s="15" t="str">
        <f aca="false">IF(AC379="","",1)</f>
        <v/>
      </c>
    </row>
    <row r="380" customFormat="false" ht="15" hidden="false" customHeight="false" outlineLevel="0" collapsed="false">
      <c r="A380" s="8"/>
      <c r="B380" s="9"/>
      <c r="C380" s="9"/>
      <c r="D380" s="9"/>
      <c r="E380" s="9"/>
      <c r="F380" s="10"/>
      <c r="G380" s="10"/>
      <c r="H380" s="8"/>
      <c r="I380" s="10"/>
      <c r="J380" s="9"/>
      <c r="K380" s="9"/>
      <c r="L380" s="10"/>
      <c r="M380" s="11"/>
      <c r="N380" s="12"/>
      <c r="O380" s="13"/>
      <c r="P380" s="13"/>
      <c r="Q380" s="8"/>
      <c r="R380" s="9"/>
      <c r="S380" s="10"/>
      <c r="T380" s="14"/>
      <c r="U380" s="14"/>
      <c r="V380" s="9"/>
      <c r="W380" s="9"/>
      <c r="X380" s="13"/>
      <c r="Y380" s="15" t="str">
        <f aca="false">IF(OR(A380="",H380=""),"",H380-A380)</f>
        <v/>
      </c>
      <c r="Z380" s="15" t="str">
        <f aca="false">IF(OR(A380="",Q380=""),"",Q380-A380)</f>
        <v/>
      </c>
      <c r="AA380" s="16" t="str">
        <f aca="false">IF(OR(L380="",J380=""),"",L380*IF(K380="",$C$3,K380)*J380*IF(E380="Short",1,-1))</f>
        <v/>
      </c>
      <c r="AB380" s="16" t="str">
        <f aca="false">IF(OR(A380="",L380="",J380=""),"",IF(N(U380)&gt;0,U380,IF(E380="Long",L380*IF(K380="",$C$3,K380)*J380,IF(AND(N(F380)&gt;0,N(G380)&gt;0),MAX(0,ABS(F380-G380)-L380)*IF(K380="",$C$3,K380)*J380,IF(AND(D380="Put",N(F380)&gt;0),MAX(0,F380-L380)*IF(K380="",$C$3,K380)*J380,"")))))</f>
        <v/>
      </c>
      <c r="AC380" s="16" t="str">
        <f aca="false">IF(OR(A380="",L380="",J380="",R380="",R380="Open"),"",IF(E380="Short",L380-N(S380),N(S380)-L380)*IF(K380="",$C$3,K380)*J380-N(T380))</f>
        <v/>
      </c>
      <c r="AD380" s="17" t="str">
        <f aca="false">IF(OR(AC380="",AB380=""),"",IF(AB380&gt;0,AC380/AB380,""))</f>
        <v/>
      </c>
      <c r="AE380" s="18" t="str">
        <f aca="false">IF(OR(AC380="",Q380=""),"",DATE(YEAR(Q380),MONTH(Q380),1))</f>
        <v/>
      </c>
      <c r="AF380" s="15" t="str">
        <f aca="false">IF(AC380="","",1)</f>
        <v/>
      </c>
    </row>
    <row r="381" customFormat="false" ht="15" hidden="false" customHeight="false" outlineLevel="0" collapsed="false">
      <c r="A381" s="8"/>
      <c r="B381" s="9"/>
      <c r="C381" s="9"/>
      <c r="D381" s="9"/>
      <c r="E381" s="9"/>
      <c r="F381" s="10"/>
      <c r="G381" s="10"/>
      <c r="H381" s="8"/>
      <c r="I381" s="10"/>
      <c r="J381" s="9"/>
      <c r="K381" s="9"/>
      <c r="L381" s="10"/>
      <c r="M381" s="11"/>
      <c r="N381" s="12"/>
      <c r="O381" s="13"/>
      <c r="P381" s="13"/>
      <c r="Q381" s="8"/>
      <c r="R381" s="9"/>
      <c r="S381" s="10"/>
      <c r="T381" s="14"/>
      <c r="U381" s="14"/>
      <c r="V381" s="9"/>
      <c r="W381" s="9"/>
      <c r="X381" s="13"/>
      <c r="Y381" s="15" t="str">
        <f aca="false">IF(OR(A381="",H381=""),"",H381-A381)</f>
        <v/>
      </c>
      <c r="Z381" s="15" t="str">
        <f aca="false">IF(OR(A381="",Q381=""),"",Q381-A381)</f>
        <v/>
      </c>
      <c r="AA381" s="16" t="str">
        <f aca="false">IF(OR(L381="",J381=""),"",L381*IF(K381="",$C$3,K381)*J381*IF(E381="Short",1,-1))</f>
        <v/>
      </c>
      <c r="AB381" s="16" t="str">
        <f aca="false">IF(OR(A381="",L381="",J381=""),"",IF(N(U381)&gt;0,U381,IF(E381="Long",L381*IF(K381="",$C$3,K381)*J381,IF(AND(N(F381)&gt;0,N(G381)&gt;0),MAX(0,ABS(F381-G381)-L381)*IF(K381="",$C$3,K381)*J381,IF(AND(D381="Put",N(F381)&gt;0),MAX(0,F381-L381)*IF(K381="",$C$3,K381)*J381,"")))))</f>
        <v/>
      </c>
      <c r="AC381" s="16" t="str">
        <f aca="false">IF(OR(A381="",L381="",J381="",R381="",R381="Open"),"",IF(E381="Short",L381-N(S381),N(S381)-L381)*IF(K381="",$C$3,K381)*J381-N(T381))</f>
        <v/>
      </c>
      <c r="AD381" s="17" t="str">
        <f aca="false">IF(OR(AC381="",AB381=""),"",IF(AB381&gt;0,AC381/AB381,""))</f>
        <v/>
      </c>
      <c r="AE381" s="18" t="str">
        <f aca="false">IF(OR(AC381="",Q381=""),"",DATE(YEAR(Q381),MONTH(Q381),1))</f>
        <v/>
      </c>
      <c r="AF381" s="15" t="str">
        <f aca="false">IF(AC381="","",1)</f>
        <v/>
      </c>
    </row>
    <row r="382" customFormat="false" ht="15" hidden="false" customHeight="false" outlineLevel="0" collapsed="false">
      <c r="A382" s="8"/>
      <c r="B382" s="9"/>
      <c r="C382" s="9"/>
      <c r="D382" s="9"/>
      <c r="E382" s="9"/>
      <c r="F382" s="10"/>
      <c r="G382" s="10"/>
      <c r="H382" s="8"/>
      <c r="I382" s="10"/>
      <c r="J382" s="9"/>
      <c r="K382" s="9"/>
      <c r="L382" s="10"/>
      <c r="M382" s="11"/>
      <c r="N382" s="12"/>
      <c r="O382" s="13"/>
      <c r="P382" s="13"/>
      <c r="Q382" s="8"/>
      <c r="R382" s="9"/>
      <c r="S382" s="10"/>
      <c r="T382" s="14"/>
      <c r="U382" s="14"/>
      <c r="V382" s="9"/>
      <c r="W382" s="9"/>
      <c r="X382" s="13"/>
      <c r="Y382" s="15" t="str">
        <f aca="false">IF(OR(A382="",H382=""),"",H382-A382)</f>
        <v/>
      </c>
      <c r="Z382" s="15" t="str">
        <f aca="false">IF(OR(A382="",Q382=""),"",Q382-A382)</f>
        <v/>
      </c>
      <c r="AA382" s="16" t="str">
        <f aca="false">IF(OR(L382="",J382=""),"",L382*IF(K382="",$C$3,K382)*J382*IF(E382="Short",1,-1))</f>
        <v/>
      </c>
      <c r="AB382" s="16" t="str">
        <f aca="false">IF(OR(A382="",L382="",J382=""),"",IF(N(U382)&gt;0,U382,IF(E382="Long",L382*IF(K382="",$C$3,K382)*J382,IF(AND(N(F382)&gt;0,N(G382)&gt;0),MAX(0,ABS(F382-G382)-L382)*IF(K382="",$C$3,K382)*J382,IF(AND(D382="Put",N(F382)&gt;0),MAX(0,F382-L382)*IF(K382="",$C$3,K382)*J382,"")))))</f>
        <v/>
      </c>
      <c r="AC382" s="16" t="str">
        <f aca="false">IF(OR(A382="",L382="",J382="",R382="",R382="Open"),"",IF(E382="Short",L382-N(S382),N(S382)-L382)*IF(K382="",$C$3,K382)*J382-N(T382))</f>
        <v/>
      </c>
      <c r="AD382" s="17" t="str">
        <f aca="false">IF(OR(AC382="",AB382=""),"",IF(AB382&gt;0,AC382/AB382,""))</f>
        <v/>
      </c>
      <c r="AE382" s="18" t="str">
        <f aca="false">IF(OR(AC382="",Q382=""),"",DATE(YEAR(Q382),MONTH(Q382),1))</f>
        <v/>
      </c>
      <c r="AF382" s="15" t="str">
        <f aca="false">IF(AC382="","",1)</f>
        <v/>
      </c>
    </row>
    <row r="383" customFormat="false" ht="15" hidden="false" customHeight="false" outlineLevel="0" collapsed="false">
      <c r="A383" s="8"/>
      <c r="B383" s="9"/>
      <c r="C383" s="9"/>
      <c r="D383" s="9"/>
      <c r="E383" s="9"/>
      <c r="F383" s="10"/>
      <c r="G383" s="10"/>
      <c r="H383" s="8"/>
      <c r="I383" s="10"/>
      <c r="J383" s="9"/>
      <c r="K383" s="9"/>
      <c r="L383" s="10"/>
      <c r="M383" s="11"/>
      <c r="N383" s="12"/>
      <c r="O383" s="13"/>
      <c r="P383" s="13"/>
      <c r="Q383" s="8"/>
      <c r="R383" s="9"/>
      <c r="S383" s="10"/>
      <c r="T383" s="14"/>
      <c r="U383" s="14"/>
      <c r="V383" s="9"/>
      <c r="W383" s="9"/>
      <c r="X383" s="13"/>
      <c r="Y383" s="15" t="str">
        <f aca="false">IF(OR(A383="",H383=""),"",H383-A383)</f>
        <v/>
      </c>
      <c r="Z383" s="15" t="str">
        <f aca="false">IF(OR(A383="",Q383=""),"",Q383-A383)</f>
        <v/>
      </c>
      <c r="AA383" s="16" t="str">
        <f aca="false">IF(OR(L383="",J383=""),"",L383*IF(K383="",$C$3,K383)*J383*IF(E383="Short",1,-1))</f>
        <v/>
      </c>
      <c r="AB383" s="16" t="str">
        <f aca="false">IF(OR(A383="",L383="",J383=""),"",IF(N(U383)&gt;0,U383,IF(E383="Long",L383*IF(K383="",$C$3,K383)*J383,IF(AND(N(F383)&gt;0,N(G383)&gt;0),MAX(0,ABS(F383-G383)-L383)*IF(K383="",$C$3,K383)*J383,IF(AND(D383="Put",N(F383)&gt;0),MAX(0,F383-L383)*IF(K383="",$C$3,K383)*J383,"")))))</f>
        <v/>
      </c>
      <c r="AC383" s="16" t="str">
        <f aca="false">IF(OR(A383="",L383="",J383="",R383="",R383="Open"),"",IF(E383="Short",L383-N(S383),N(S383)-L383)*IF(K383="",$C$3,K383)*J383-N(T383))</f>
        <v/>
      </c>
      <c r="AD383" s="17" t="str">
        <f aca="false">IF(OR(AC383="",AB383=""),"",IF(AB383&gt;0,AC383/AB383,""))</f>
        <v/>
      </c>
      <c r="AE383" s="18" t="str">
        <f aca="false">IF(OR(AC383="",Q383=""),"",DATE(YEAR(Q383),MONTH(Q383),1))</f>
        <v/>
      </c>
      <c r="AF383" s="15" t="str">
        <f aca="false">IF(AC383="","",1)</f>
        <v/>
      </c>
    </row>
    <row r="384" customFormat="false" ht="15" hidden="false" customHeight="false" outlineLevel="0" collapsed="false">
      <c r="A384" s="8"/>
      <c r="B384" s="9"/>
      <c r="C384" s="9"/>
      <c r="D384" s="9"/>
      <c r="E384" s="9"/>
      <c r="F384" s="10"/>
      <c r="G384" s="10"/>
      <c r="H384" s="8"/>
      <c r="I384" s="10"/>
      <c r="J384" s="9"/>
      <c r="K384" s="9"/>
      <c r="L384" s="10"/>
      <c r="M384" s="11"/>
      <c r="N384" s="12"/>
      <c r="O384" s="13"/>
      <c r="P384" s="13"/>
      <c r="Q384" s="8"/>
      <c r="R384" s="9"/>
      <c r="S384" s="10"/>
      <c r="T384" s="14"/>
      <c r="U384" s="14"/>
      <c r="V384" s="9"/>
      <c r="W384" s="9"/>
      <c r="X384" s="13"/>
      <c r="Y384" s="15" t="str">
        <f aca="false">IF(OR(A384="",H384=""),"",H384-A384)</f>
        <v/>
      </c>
      <c r="Z384" s="15" t="str">
        <f aca="false">IF(OR(A384="",Q384=""),"",Q384-A384)</f>
        <v/>
      </c>
      <c r="AA384" s="16" t="str">
        <f aca="false">IF(OR(L384="",J384=""),"",L384*IF(K384="",$C$3,K384)*J384*IF(E384="Short",1,-1))</f>
        <v/>
      </c>
      <c r="AB384" s="16" t="str">
        <f aca="false">IF(OR(A384="",L384="",J384=""),"",IF(N(U384)&gt;0,U384,IF(E384="Long",L384*IF(K384="",$C$3,K384)*J384,IF(AND(N(F384)&gt;0,N(G384)&gt;0),MAX(0,ABS(F384-G384)-L384)*IF(K384="",$C$3,K384)*J384,IF(AND(D384="Put",N(F384)&gt;0),MAX(0,F384-L384)*IF(K384="",$C$3,K384)*J384,"")))))</f>
        <v/>
      </c>
      <c r="AC384" s="16" t="str">
        <f aca="false">IF(OR(A384="",L384="",J384="",R384="",R384="Open"),"",IF(E384="Short",L384-N(S384),N(S384)-L384)*IF(K384="",$C$3,K384)*J384-N(T384))</f>
        <v/>
      </c>
      <c r="AD384" s="17" t="str">
        <f aca="false">IF(OR(AC384="",AB384=""),"",IF(AB384&gt;0,AC384/AB384,""))</f>
        <v/>
      </c>
      <c r="AE384" s="18" t="str">
        <f aca="false">IF(OR(AC384="",Q384=""),"",DATE(YEAR(Q384),MONTH(Q384),1))</f>
        <v/>
      </c>
      <c r="AF384" s="15" t="str">
        <f aca="false">IF(AC384="","",1)</f>
        <v/>
      </c>
    </row>
    <row r="385" customFormat="false" ht="15" hidden="false" customHeight="false" outlineLevel="0" collapsed="false">
      <c r="A385" s="8"/>
      <c r="B385" s="9"/>
      <c r="C385" s="9"/>
      <c r="D385" s="9"/>
      <c r="E385" s="9"/>
      <c r="F385" s="10"/>
      <c r="G385" s="10"/>
      <c r="H385" s="8"/>
      <c r="I385" s="10"/>
      <c r="J385" s="9"/>
      <c r="K385" s="9"/>
      <c r="L385" s="10"/>
      <c r="M385" s="11"/>
      <c r="N385" s="12"/>
      <c r="O385" s="13"/>
      <c r="P385" s="13"/>
      <c r="Q385" s="8"/>
      <c r="R385" s="9"/>
      <c r="S385" s="10"/>
      <c r="T385" s="14"/>
      <c r="U385" s="14"/>
      <c r="V385" s="9"/>
      <c r="W385" s="9"/>
      <c r="X385" s="13"/>
      <c r="Y385" s="15" t="str">
        <f aca="false">IF(OR(A385="",H385=""),"",H385-A385)</f>
        <v/>
      </c>
      <c r="Z385" s="15" t="str">
        <f aca="false">IF(OR(A385="",Q385=""),"",Q385-A385)</f>
        <v/>
      </c>
      <c r="AA385" s="16" t="str">
        <f aca="false">IF(OR(L385="",J385=""),"",L385*IF(K385="",$C$3,K385)*J385*IF(E385="Short",1,-1))</f>
        <v/>
      </c>
      <c r="AB385" s="16" t="str">
        <f aca="false">IF(OR(A385="",L385="",J385=""),"",IF(N(U385)&gt;0,U385,IF(E385="Long",L385*IF(K385="",$C$3,K385)*J385,IF(AND(N(F385)&gt;0,N(G385)&gt;0),MAX(0,ABS(F385-G385)-L385)*IF(K385="",$C$3,K385)*J385,IF(AND(D385="Put",N(F385)&gt;0),MAX(0,F385-L385)*IF(K385="",$C$3,K385)*J385,"")))))</f>
        <v/>
      </c>
      <c r="AC385" s="16" t="str">
        <f aca="false">IF(OR(A385="",L385="",J385="",R385="",R385="Open"),"",IF(E385="Short",L385-N(S385),N(S385)-L385)*IF(K385="",$C$3,K385)*J385-N(T385))</f>
        <v/>
      </c>
      <c r="AD385" s="17" t="str">
        <f aca="false">IF(OR(AC385="",AB385=""),"",IF(AB385&gt;0,AC385/AB385,""))</f>
        <v/>
      </c>
      <c r="AE385" s="18" t="str">
        <f aca="false">IF(OR(AC385="",Q385=""),"",DATE(YEAR(Q385),MONTH(Q385),1))</f>
        <v/>
      </c>
      <c r="AF385" s="15" t="str">
        <f aca="false">IF(AC385="","",1)</f>
        <v/>
      </c>
    </row>
    <row r="386" customFormat="false" ht="15" hidden="false" customHeight="false" outlineLevel="0" collapsed="false">
      <c r="A386" s="8"/>
      <c r="B386" s="9"/>
      <c r="C386" s="9"/>
      <c r="D386" s="9"/>
      <c r="E386" s="9"/>
      <c r="F386" s="10"/>
      <c r="G386" s="10"/>
      <c r="H386" s="8"/>
      <c r="I386" s="10"/>
      <c r="J386" s="9"/>
      <c r="K386" s="9"/>
      <c r="L386" s="10"/>
      <c r="M386" s="11"/>
      <c r="N386" s="12"/>
      <c r="O386" s="13"/>
      <c r="P386" s="13"/>
      <c r="Q386" s="8"/>
      <c r="R386" s="9"/>
      <c r="S386" s="10"/>
      <c r="T386" s="14"/>
      <c r="U386" s="14"/>
      <c r="V386" s="9"/>
      <c r="W386" s="9"/>
      <c r="X386" s="13"/>
      <c r="Y386" s="15" t="str">
        <f aca="false">IF(OR(A386="",H386=""),"",H386-A386)</f>
        <v/>
      </c>
      <c r="Z386" s="15" t="str">
        <f aca="false">IF(OR(A386="",Q386=""),"",Q386-A386)</f>
        <v/>
      </c>
      <c r="AA386" s="16" t="str">
        <f aca="false">IF(OR(L386="",J386=""),"",L386*IF(K386="",$C$3,K386)*J386*IF(E386="Short",1,-1))</f>
        <v/>
      </c>
      <c r="AB386" s="16" t="str">
        <f aca="false">IF(OR(A386="",L386="",J386=""),"",IF(N(U386)&gt;0,U386,IF(E386="Long",L386*IF(K386="",$C$3,K386)*J386,IF(AND(N(F386)&gt;0,N(G386)&gt;0),MAX(0,ABS(F386-G386)-L386)*IF(K386="",$C$3,K386)*J386,IF(AND(D386="Put",N(F386)&gt;0),MAX(0,F386-L386)*IF(K386="",$C$3,K386)*J386,"")))))</f>
        <v/>
      </c>
      <c r="AC386" s="16" t="str">
        <f aca="false">IF(OR(A386="",L386="",J386="",R386="",R386="Open"),"",IF(E386="Short",L386-N(S386),N(S386)-L386)*IF(K386="",$C$3,K386)*J386-N(T386))</f>
        <v/>
      </c>
      <c r="AD386" s="17" t="str">
        <f aca="false">IF(OR(AC386="",AB386=""),"",IF(AB386&gt;0,AC386/AB386,""))</f>
        <v/>
      </c>
      <c r="AE386" s="18" t="str">
        <f aca="false">IF(OR(AC386="",Q386=""),"",DATE(YEAR(Q386),MONTH(Q386),1))</f>
        <v/>
      </c>
      <c r="AF386" s="15" t="str">
        <f aca="false">IF(AC386="","",1)</f>
        <v/>
      </c>
    </row>
    <row r="387" customFormat="false" ht="15" hidden="false" customHeight="false" outlineLevel="0" collapsed="false">
      <c r="A387" s="8"/>
      <c r="B387" s="9"/>
      <c r="C387" s="9"/>
      <c r="D387" s="9"/>
      <c r="E387" s="9"/>
      <c r="F387" s="10"/>
      <c r="G387" s="10"/>
      <c r="H387" s="8"/>
      <c r="I387" s="10"/>
      <c r="J387" s="9"/>
      <c r="K387" s="9"/>
      <c r="L387" s="10"/>
      <c r="M387" s="11"/>
      <c r="N387" s="12"/>
      <c r="O387" s="13"/>
      <c r="P387" s="13"/>
      <c r="Q387" s="8"/>
      <c r="R387" s="9"/>
      <c r="S387" s="10"/>
      <c r="T387" s="14"/>
      <c r="U387" s="14"/>
      <c r="V387" s="9"/>
      <c r="W387" s="9"/>
      <c r="X387" s="13"/>
      <c r="Y387" s="15" t="str">
        <f aca="false">IF(OR(A387="",H387=""),"",H387-A387)</f>
        <v/>
      </c>
      <c r="Z387" s="15" t="str">
        <f aca="false">IF(OR(A387="",Q387=""),"",Q387-A387)</f>
        <v/>
      </c>
      <c r="AA387" s="16" t="str">
        <f aca="false">IF(OR(L387="",J387=""),"",L387*IF(K387="",$C$3,K387)*J387*IF(E387="Short",1,-1))</f>
        <v/>
      </c>
      <c r="AB387" s="16" t="str">
        <f aca="false">IF(OR(A387="",L387="",J387=""),"",IF(N(U387)&gt;0,U387,IF(E387="Long",L387*IF(K387="",$C$3,K387)*J387,IF(AND(N(F387)&gt;0,N(G387)&gt;0),MAX(0,ABS(F387-G387)-L387)*IF(K387="",$C$3,K387)*J387,IF(AND(D387="Put",N(F387)&gt;0),MAX(0,F387-L387)*IF(K387="",$C$3,K387)*J387,"")))))</f>
        <v/>
      </c>
      <c r="AC387" s="16" t="str">
        <f aca="false">IF(OR(A387="",L387="",J387="",R387="",R387="Open"),"",IF(E387="Short",L387-N(S387),N(S387)-L387)*IF(K387="",$C$3,K387)*J387-N(T387))</f>
        <v/>
      </c>
      <c r="AD387" s="17" t="str">
        <f aca="false">IF(OR(AC387="",AB387=""),"",IF(AB387&gt;0,AC387/AB387,""))</f>
        <v/>
      </c>
      <c r="AE387" s="18" t="str">
        <f aca="false">IF(OR(AC387="",Q387=""),"",DATE(YEAR(Q387),MONTH(Q387),1))</f>
        <v/>
      </c>
      <c r="AF387" s="15" t="str">
        <f aca="false">IF(AC387="","",1)</f>
        <v/>
      </c>
    </row>
    <row r="388" customFormat="false" ht="15" hidden="false" customHeight="false" outlineLevel="0" collapsed="false">
      <c r="A388" s="8"/>
      <c r="B388" s="9"/>
      <c r="C388" s="9"/>
      <c r="D388" s="9"/>
      <c r="E388" s="9"/>
      <c r="F388" s="10"/>
      <c r="G388" s="10"/>
      <c r="H388" s="8"/>
      <c r="I388" s="10"/>
      <c r="J388" s="9"/>
      <c r="K388" s="9"/>
      <c r="L388" s="10"/>
      <c r="M388" s="11"/>
      <c r="N388" s="12"/>
      <c r="O388" s="13"/>
      <c r="P388" s="13"/>
      <c r="Q388" s="8"/>
      <c r="R388" s="9"/>
      <c r="S388" s="10"/>
      <c r="T388" s="14"/>
      <c r="U388" s="14"/>
      <c r="V388" s="9"/>
      <c r="W388" s="9"/>
      <c r="X388" s="13"/>
      <c r="Y388" s="15" t="str">
        <f aca="false">IF(OR(A388="",H388=""),"",H388-A388)</f>
        <v/>
      </c>
      <c r="Z388" s="15" t="str">
        <f aca="false">IF(OR(A388="",Q388=""),"",Q388-A388)</f>
        <v/>
      </c>
      <c r="AA388" s="16" t="str">
        <f aca="false">IF(OR(L388="",J388=""),"",L388*IF(K388="",$C$3,K388)*J388*IF(E388="Short",1,-1))</f>
        <v/>
      </c>
      <c r="AB388" s="16" t="str">
        <f aca="false">IF(OR(A388="",L388="",J388=""),"",IF(N(U388)&gt;0,U388,IF(E388="Long",L388*IF(K388="",$C$3,K388)*J388,IF(AND(N(F388)&gt;0,N(G388)&gt;0),MAX(0,ABS(F388-G388)-L388)*IF(K388="",$C$3,K388)*J388,IF(AND(D388="Put",N(F388)&gt;0),MAX(0,F388-L388)*IF(K388="",$C$3,K388)*J388,"")))))</f>
        <v/>
      </c>
      <c r="AC388" s="16" t="str">
        <f aca="false">IF(OR(A388="",L388="",J388="",R388="",R388="Open"),"",IF(E388="Short",L388-N(S388),N(S388)-L388)*IF(K388="",$C$3,K388)*J388-N(T388))</f>
        <v/>
      </c>
      <c r="AD388" s="17" t="str">
        <f aca="false">IF(OR(AC388="",AB388=""),"",IF(AB388&gt;0,AC388/AB388,""))</f>
        <v/>
      </c>
      <c r="AE388" s="18" t="str">
        <f aca="false">IF(OR(AC388="",Q388=""),"",DATE(YEAR(Q388),MONTH(Q388),1))</f>
        <v/>
      </c>
      <c r="AF388" s="15" t="str">
        <f aca="false">IF(AC388="","",1)</f>
        <v/>
      </c>
    </row>
    <row r="389" customFormat="false" ht="15" hidden="false" customHeight="false" outlineLevel="0" collapsed="false">
      <c r="A389" s="8"/>
      <c r="B389" s="9"/>
      <c r="C389" s="9"/>
      <c r="D389" s="9"/>
      <c r="E389" s="9"/>
      <c r="F389" s="10"/>
      <c r="G389" s="10"/>
      <c r="H389" s="8"/>
      <c r="I389" s="10"/>
      <c r="J389" s="9"/>
      <c r="K389" s="9"/>
      <c r="L389" s="10"/>
      <c r="M389" s="11"/>
      <c r="N389" s="12"/>
      <c r="O389" s="13"/>
      <c r="P389" s="13"/>
      <c r="Q389" s="8"/>
      <c r="R389" s="9"/>
      <c r="S389" s="10"/>
      <c r="T389" s="14"/>
      <c r="U389" s="14"/>
      <c r="V389" s="9"/>
      <c r="W389" s="9"/>
      <c r="X389" s="13"/>
      <c r="Y389" s="15" t="str">
        <f aca="false">IF(OR(A389="",H389=""),"",H389-A389)</f>
        <v/>
      </c>
      <c r="Z389" s="15" t="str">
        <f aca="false">IF(OR(A389="",Q389=""),"",Q389-A389)</f>
        <v/>
      </c>
      <c r="AA389" s="16" t="str">
        <f aca="false">IF(OR(L389="",J389=""),"",L389*IF(K389="",$C$3,K389)*J389*IF(E389="Short",1,-1))</f>
        <v/>
      </c>
      <c r="AB389" s="16" t="str">
        <f aca="false">IF(OR(A389="",L389="",J389=""),"",IF(N(U389)&gt;0,U389,IF(E389="Long",L389*IF(K389="",$C$3,K389)*J389,IF(AND(N(F389)&gt;0,N(G389)&gt;0),MAX(0,ABS(F389-G389)-L389)*IF(K389="",$C$3,K389)*J389,IF(AND(D389="Put",N(F389)&gt;0),MAX(0,F389-L389)*IF(K389="",$C$3,K389)*J389,"")))))</f>
        <v/>
      </c>
      <c r="AC389" s="16" t="str">
        <f aca="false">IF(OR(A389="",L389="",J389="",R389="",R389="Open"),"",IF(E389="Short",L389-N(S389),N(S389)-L389)*IF(K389="",$C$3,K389)*J389-N(T389))</f>
        <v/>
      </c>
      <c r="AD389" s="17" t="str">
        <f aca="false">IF(OR(AC389="",AB389=""),"",IF(AB389&gt;0,AC389/AB389,""))</f>
        <v/>
      </c>
      <c r="AE389" s="18" t="str">
        <f aca="false">IF(OR(AC389="",Q389=""),"",DATE(YEAR(Q389),MONTH(Q389),1))</f>
        <v/>
      </c>
      <c r="AF389" s="15" t="str">
        <f aca="false">IF(AC389="","",1)</f>
        <v/>
      </c>
    </row>
    <row r="390" customFormat="false" ht="15" hidden="false" customHeight="false" outlineLevel="0" collapsed="false">
      <c r="A390" s="8"/>
      <c r="B390" s="9"/>
      <c r="C390" s="9"/>
      <c r="D390" s="9"/>
      <c r="E390" s="9"/>
      <c r="F390" s="10"/>
      <c r="G390" s="10"/>
      <c r="H390" s="8"/>
      <c r="I390" s="10"/>
      <c r="J390" s="9"/>
      <c r="K390" s="9"/>
      <c r="L390" s="10"/>
      <c r="M390" s="11"/>
      <c r="N390" s="12"/>
      <c r="O390" s="13"/>
      <c r="P390" s="13"/>
      <c r="Q390" s="8"/>
      <c r="R390" s="9"/>
      <c r="S390" s="10"/>
      <c r="T390" s="14"/>
      <c r="U390" s="14"/>
      <c r="V390" s="9"/>
      <c r="W390" s="9"/>
      <c r="X390" s="13"/>
      <c r="Y390" s="15" t="str">
        <f aca="false">IF(OR(A390="",H390=""),"",H390-A390)</f>
        <v/>
      </c>
      <c r="Z390" s="15" t="str">
        <f aca="false">IF(OR(A390="",Q390=""),"",Q390-A390)</f>
        <v/>
      </c>
      <c r="AA390" s="16" t="str">
        <f aca="false">IF(OR(L390="",J390=""),"",L390*IF(K390="",$C$3,K390)*J390*IF(E390="Short",1,-1))</f>
        <v/>
      </c>
      <c r="AB390" s="16" t="str">
        <f aca="false">IF(OR(A390="",L390="",J390=""),"",IF(N(U390)&gt;0,U390,IF(E390="Long",L390*IF(K390="",$C$3,K390)*J390,IF(AND(N(F390)&gt;0,N(G390)&gt;0),MAX(0,ABS(F390-G390)-L390)*IF(K390="",$C$3,K390)*J390,IF(AND(D390="Put",N(F390)&gt;0),MAX(0,F390-L390)*IF(K390="",$C$3,K390)*J390,"")))))</f>
        <v/>
      </c>
      <c r="AC390" s="16" t="str">
        <f aca="false">IF(OR(A390="",L390="",J390="",R390="",R390="Open"),"",IF(E390="Short",L390-N(S390),N(S390)-L390)*IF(K390="",$C$3,K390)*J390-N(T390))</f>
        <v/>
      </c>
      <c r="AD390" s="17" t="str">
        <f aca="false">IF(OR(AC390="",AB390=""),"",IF(AB390&gt;0,AC390/AB390,""))</f>
        <v/>
      </c>
      <c r="AE390" s="18" t="str">
        <f aca="false">IF(OR(AC390="",Q390=""),"",DATE(YEAR(Q390),MONTH(Q390),1))</f>
        <v/>
      </c>
      <c r="AF390" s="15" t="str">
        <f aca="false">IF(AC390="","",1)</f>
        <v/>
      </c>
    </row>
    <row r="391" customFormat="false" ht="15" hidden="false" customHeight="false" outlineLevel="0" collapsed="false">
      <c r="A391" s="8"/>
      <c r="B391" s="9"/>
      <c r="C391" s="9"/>
      <c r="D391" s="9"/>
      <c r="E391" s="9"/>
      <c r="F391" s="10"/>
      <c r="G391" s="10"/>
      <c r="H391" s="8"/>
      <c r="I391" s="10"/>
      <c r="J391" s="9"/>
      <c r="K391" s="9"/>
      <c r="L391" s="10"/>
      <c r="M391" s="11"/>
      <c r="N391" s="12"/>
      <c r="O391" s="13"/>
      <c r="P391" s="13"/>
      <c r="Q391" s="8"/>
      <c r="R391" s="9"/>
      <c r="S391" s="10"/>
      <c r="T391" s="14"/>
      <c r="U391" s="14"/>
      <c r="V391" s="9"/>
      <c r="W391" s="9"/>
      <c r="X391" s="13"/>
      <c r="Y391" s="15" t="str">
        <f aca="false">IF(OR(A391="",H391=""),"",H391-A391)</f>
        <v/>
      </c>
      <c r="Z391" s="15" t="str">
        <f aca="false">IF(OR(A391="",Q391=""),"",Q391-A391)</f>
        <v/>
      </c>
      <c r="AA391" s="16" t="str">
        <f aca="false">IF(OR(L391="",J391=""),"",L391*IF(K391="",$C$3,K391)*J391*IF(E391="Short",1,-1))</f>
        <v/>
      </c>
      <c r="AB391" s="16" t="str">
        <f aca="false">IF(OR(A391="",L391="",J391=""),"",IF(N(U391)&gt;0,U391,IF(E391="Long",L391*IF(K391="",$C$3,K391)*J391,IF(AND(N(F391)&gt;0,N(G391)&gt;0),MAX(0,ABS(F391-G391)-L391)*IF(K391="",$C$3,K391)*J391,IF(AND(D391="Put",N(F391)&gt;0),MAX(0,F391-L391)*IF(K391="",$C$3,K391)*J391,"")))))</f>
        <v/>
      </c>
      <c r="AC391" s="16" t="str">
        <f aca="false">IF(OR(A391="",L391="",J391="",R391="",R391="Open"),"",IF(E391="Short",L391-N(S391),N(S391)-L391)*IF(K391="",$C$3,K391)*J391-N(T391))</f>
        <v/>
      </c>
      <c r="AD391" s="17" t="str">
        <f aca="false">IF(OR(AC391="",AB391=""),"",IF(AB391&gt;0,AC391/AB391,""))</f>
        <v/>
      </c>
      <c r="AE391" s="18" t="str">
        <f aca="false">IF(OR(AC391="",Q391=""),"",DATE(YEAR(Q391),MONTH(Q391),1))</f>
        <v/>
      </c>
      <c r="AF391" s="15" t="str">
        <f aca="false">IF(AC391="","",1)</f>
        <v/>
      </c>
    </row>
    <row r="392" customFormat="false" ht="15" hidden="false" customHeight="false" outlineLevel="0" collapsed="false">
      <c r="A392" s="8"/>
      <c r="B392" s="9"/>
      <c r="C392" s="9"/>
      <c r="D392" s="9"/>
      <c r="E392" s="9"/>
      <c r="F392" s="10"/>
      <c r="G392" s="10"/>
      <c r="H392" s="8"/>
      <c r="I392" s="10"/>
      <c r="J392" s="9"/>
      <c r="K392" s="9"/>
      <c r="L392" s="10"/>
      <c r="M392" s="11"/>
      <c r="N392" s="12"/>
      <c r="O392" s="13"/>
      <c r="P392" s="13"/>
      <c r="Q392" s="8"/>
      <c r="R392" s="9"/>
      <c r="S392" s="10"/>
      <c r="T392" s="14"/>
      <c r="U392" s="14"/>
      <c r="V392" s="9"/>
      <c r="W392" s="9"/>
      <c r="X392" s="13"/>
      <c r="Y392" s="15" t="str">
        <f aca="false">IF(OR(A392="",H392=""),"",H392-A392)</f>
        <v/>
      </c>
      <c r="Z392" s="15" t="str">
        <f aca="false">IF(OR(A392="",Q392=""),"",Q392-A392)</f>
        <v/>
      </c>
      <c r="AA392" s="16" t="str">
        <f aca="false">IF(OR(L392="",J392=""),"",L392*IF(K392="",$C$3,K392)*J392*IF(E392="Short",1,-1))</f>
        <v/>
      </c>
      <c r="AB392" s="16" t="str">
        <f aca="false">IF(OR(A392="",L392="",J392=""),"",IF(N(U392)&gt;0,U392,IF(E392="Long",L392*IF(K392="",$C$3,K392)*J392,IF(AND(N(F392)&gt;0,N(G392)&gt;0),MAX(0,ABS(F392-G392)-L392)*IF(K392="",$C$3,K392)*J392,IF(AND(D392="Put",N(F392)&gt;0),MAX(0,F392-L392)*IF(K392="",$C$3,K392)*J392,"")))))</f>
        <v/>
      </c>
      <c r="AC392" s="16" t="str">
        <f aca="false">IF(OR(A392="",L392="",J392="",R392="",R392="Open"),"",IF(E392="Short",L392-N(S392),N(S392)-L392)*IF(K392="",$C$3,K392)*J392-N(T392))</f>
        <v/>
      </c>
      <c r="AD392" s="17" t="str">
        <f aca="false">IF(OR(AC392="",AB392=""),"",IF(AB392&gt;0,AC392/AB392,""))</f>
        <v/>
      </c>
      <c r="AE392" s="18" t="str">
        <f aca="false">IF(OR(AC392="",Q392=""),"",DATE(YEAR(Q392),MONTH(Q392),1))</f>
        <v/>
      </c>
      <c r="AF392" s="15" t="str">
        <f aca="false">IF(AC392="","",1)</f>
        <v/>
      </c>
    </row>
    <row r="393" customFormat="false" ht="15" hidden="false" customHeight="false" outlineLevel="0" collapsed="false">
      <c r="A393" s="8"/>
      <c r="B393" s="9"/>
      <c r="C393" s="9"/>
      <c r="D393" s="9"/>
      <c r="E393" s="9"/>
      <c r="F393" s="10"/>
      <c r="G393" s="10"/>
      <c r="H393" s="8"/>
      <c r="I393" s="10"/>
      <c r="J393" s="9"/>
      <c r="K393" s="9"/>
      <c r="L393" s="10"/>
      <c r="M393" s="11"/>
      <c r="N393" s="12"/>
      <c r="O393" s="13"/>
      <c r="P393" s="13"/>
      <c r="Q393" s="8"/>
      <c r="R393" s="9"/>
      <c r="S393" s="10"/>
      <c r="T393" s="14"/>
      <c r="U393" s="14"/>
      <c r="V393" s="9"/>
      <c r="W393" s="9"/>
      <c r="X393" s="13"/>
      <c r="Y393" s="15" t="str">
        <f aca="false">IF(OR(A393="",H393=""),"",H393-A393)</f>
        <v/>
      </c>
      <c r="Z393" s="15" t="str">
        <f aca="false">IF(OR(A393="",Q393=""),"",Q393-A393)</f>
        <v/>
      </c>
      <c r="AA393" s="16" t="str">
        <f aca="false">IF(OR(L393="",J393=""),"",L393*IF(K393="",$C$3,K393)*J393*IF(E393="Short",1,-1))</f>
        <v/>
      </c>
      <c r="AB393" s="16" t="str">
        <f aca="false">IF(OR(A393="",L393="",J393=""),"",IF(N(U393)&gt;0,U393,IF(E393="Long",L393*IF(K393="",$C$3,K393)*J393,IF(AND(N(F393)&gt;0,N(G393)&gt;0),MAX(0,ABS(F393-G393)-L393)*IF(K393="",$C$3,K393)*J393,IF(AND(D393="Put",N(F393)&gt;0),MAX(0,F393-L393)*IF(K393="",$C$3,K393)*J393,"")))))</f>
        <v/>
      </c>
      <c r="AC393" s="16" t="str">
        <f aca="false">IF(OR(A393="",L393="",J393="",R393="",R393="Open"),"",IF(E393="Short",L393-N(S393),N(S393)-L393)*IF(K393="",$C$3,K393)*J393-N(T393))</f>
        <v/>
      </c>
      <c r="AD393" s="17" t="str">
        <f aca="false">IF(OR(AC393="",AB393=""),"",IF(AB393&gt;0,AC393/AB393,""))</f>
        <v/>
      </c>
      <c r="AE393" s="18" t="str">
        <f aca="false">IF(OR(AC393="",Q393=""),"",DATE(YEAR(Q393),MONTH(Q393),1))</f>
        <v/>
      </c>
      <c r="AF393" s="15" t="str">
        <f aca="false">IF(AC393="","",1)</f>
        <v/>
      </c>
    </row>
    <row r="394" customFormat="false" ht="15" hidden="false" customHeight="false" outlineLevel="0" collapsed="false">
      <c r="A394" s="8"/>
      <c r="B394" s="9"/>
      <c r="C394" s="9"/>
      <c r="D394" s="9"/>
      <c r="E394" s="9"/>
      <c r="F394" s="10"/>
      <c r="G394" s="10"/>
      <c r="H394" s="8"/>
      <c r="I394" s="10"/>
      <c r="J394" s="9"/>
      <c r="K394" s="9"/>
      <c r="L394" s="10"/>
      <c r="M394" s="11"/>
      <c r="N394" s="12"/>
      <c r="O394" s="13"/>
      <c r="P394" s="13"/>
      <c r="Q394" s="8"/>
      <c r="R394" s="9"/>
      <c r="S394" s="10"/>
      <c r="T394" s="14"/>
      <c r="U394" s="14"/>
      <c r="V394" s="9"/>
      <c r="W394" s="9"/>
      <c r="X394" s="13"/>
      <c r="Y394" s="15" t="str">
        <f aca="false">IF(OR(A394="",H394=""),"",H394-A394)</f>
        <v/>
      </c>
      <c r="Z394" s="15" t="str">
        <f aca="false">IF(OR(A394="",Q394=""),"",Q394-A394)</f>
        <v/>
      </c>
      <c r="AA394" s="16" t="str">
        <f aca="false">IF(OR(L394="",J394=""),"",L394*IF(K394="",$C$3,K394)*J394*IF(E394="Short",1,-1))</f>
        <v/>
      </c>
      <c r="AB394" s="16" t="str">
        <f aca="false">IF(OR(A394="",L394="",J394=""),"",IF(N(U394)&gt;0,U394,IF(E394="Long",L394*IF(K394="",$C$3,K394)*J394,IF(AND(N(F394)&gt;0,N(G394)&gt;0),MAX(0,ABS(F394-G394)-L394)*IF(K394="",$C$3,K394)*J394,IF(AND(D394="Put",N(F394)&gt;0),MAX(0,F394-L394)*IF(K394="",$C$3,K394)*J394,"")))))</f>
        <v/>
      </c>
      <c r="AC394" s="16" t="str">
        <f aca="false">IF(OR(A394="",L394="",J394="",R394="",R394="Open"),"",IF(E394="Short",L394-N(S394),N(S394)-L394)*IF(K394="",$C$3,K394)*J394-N(T394))</f>
        <v/>
      </c>
      <c r="AD394" s="17" t="str">
        <f aca="false">IF(OR(AC394="",AB394=""),"",IF(AB394&gt;0,AC394/AB394,""))</f>
        <v/>
      </c>
      <c r="AE394" s="18" t="str">
        <f aca="false">IF(OR(AC394="",Q394=""),"",DATE(YEAR(Q394),MONTH(Q394),1))</f>
        <v/>
      </c>
      <c r="AF394" s="15" t="str">
        <f aca="false">IF(AC394="","",1)</f>
        <v/>
      </c>
    </row>
    <row r="395" customFormat="false" ht="15" hidden="false" customHeight="false" outlineLevel="0" collapsed="false">
      <c r="A395" s="8"/>
      <c r="B395" s="9"/>
      <c r="C395" s="9"/>
      <c r="D395" s="9"/>
      <c r="E395" s="9"/>
      <c r="F395" s="10"/>
      <c r="G395" s="10"/>
      <c r="H395" s="8"/>
      <c r="I395" s="10"/>
      <c r="J395" s="9"/>
      <c r="K395" s="9"/>
      <c r="L395" s="10"/>
      <c r="M395" s="11"/>
      <c r="N395" s="12"/>
      <c r="O395" s="13"/>
      <c r="P395" s="13"/>
      <c r="Q395" s="8"/>
      <c r="R395" s="9"/>
      <c r="S395" s="10"/>
      <c r="T395" s="14"/>
      <c r="U395" s="14"/>
      <c r="V395" s="9"/>
      <c r="W395" s="9"/>
      <c r="X395" s="13"/>
      <c r="Y395" s="15" t="str">
        <f aca="false">IF(OR(A395="",H395=""),"",H395-A395)</f>
        <v/>
      </c>
      <c r="Z395" s="15" t="str">
        <f aca="false">IF(OR(A395="",Q395=""),"",Q395-A395)</f>
        <v/>
      </c>
      <c r="AA395" s="16" t="str">
        <f aca="false">IF(OR(L395="",J395=""),"",L395*IF(K395="",$C$3,K395)*J395*IF(E395="Short",1,-1))</f>
        <v/>
      </c>
      <c r="AB395" s="16" t="str">
        <f aca="false">IF(OR(A395="",L395="",J395=""),"",IF(N(U395)&gt;0,U395,IF(E395="Long",L395*IF(K395="",$C$3,K395)*J395,IF(AND(N(F395)&gt;0,N(G395)&gt;0),MAX(0,ABS(F395-G395)-L395)*IF(K395="",$C$3,K395)*J395,IF(AND(D395="Put",N(F395)&gt;0),MAX(0,F395-L395)*IF(K395="",$C$3,K395)*J395,"")))))</f>
        <v/>
      </c>
      <c r="AC395" s="16" t="str">
        <f aca="false">IF(OR(A395="",L395="",J395="",R395="",R395="Open"),"",IF(E395="Short",L395-N(S395),N(S395)-L395)*IF(K395="",$C$3,K395)*J395-N(T395))</f>
        <v/>
      </c>
      <c r="AD395" s="17" t="str">
        <f aca="false">IF(OR(AC395="",AB395=""),"",IF(AB395&gt;0,AC395/AB395,""))</f>
        <v/>
      </c>
      <c r="AE395" s="18" t="str">
        <f aca="false">IF(OR(AC395="",Q395=""),"",DATE(YEAR(Q395),MONTH(Q395),1))</f>
        <v/>
      </c>
      <c r="AF395" s="15" t="str">
        <f aca="false">IF(AC395="","",1)</f>
        <v/>
      </c>
    </row>
    <row r="396" customFormat="false" ht="15" hidden="false" customHeight="false" outlineLevel="0" collapsed="false">
      <c r="A396" s="8"/>
      <c r="B396" s="9"/>
      <c r="C396" s="9"/>
      <c r="D396" s="9"/>
      <c r="E396" s="9"/>
      <c r="F396" s="10"/>
      <c r="G396" s="10"/>
      <c r="H396" s="8"/>
      <c r="I396" s="10"/>
      <c r="J396" s="9"/>
      <c r="K396" s="9"/>
      <c r="L396" s="10"/>
      <c r="M396" s="11"/>
      <c r="N396" s="12"/>
      <c r="O396" s="13"/>
      <c r="P396" s="13"/>
      <c r="Q396" s="8"/>
      <c r="R396" s="9"/>
      <c r="S396" s="10"/>
      <c r="T396" s="14"/>
      <c r="U396" s="14"/>
      <c r="V396" s="9"/>
      <c r="W396" s="9"/>
      <c r="X396" s="13"/>
      <c r="Y396" s="15" t="str">
        <f aca="false">IF(OR(A396="",H396=""),"",H396-A396)</f>
        <v/>
      </c>
      <c r="Z396" s="15" t="str">
        <f aca="false">IF(OR(A396="",Q396=""),"",Q396-A396)</f>
        <v/>
      </c>
      <c r="AA396" s="16" t="str">
        <f aca="false">IF(OR(L396="",J396=""),"",L396*IF(K396="",$C$3,K396)*J396*IF(E396="Short",1,-1))</f>
        <v/>
      </c>
      <c r="AB396" s="16" t="str">
        <f aca="false">IF(OR(A396="",L396="",J396=""),"",IF(N(U396)&gt;0,U396,IF(E396="Long",L396*IF(K396="",$C$3,K396)*J396,IF(AND(N(F396)&gt;0,N(G396)&gt;0),MAX(0,ABS(F396-G396)-L396)*IF(K396="",$C$3,K396)*J396,IF(AND(D396="Put",N(F396)&gt;0),MAX(0,F396-L396)*IF(K396="",$C$3,K396)*J396,"")))))</f>
        <v/>
      </c>
      <c r="AC396" s="16" t="str">
        <f aca="false">IF(OR(A396="",L396="",J396="",R396="",R396="Open"),"",IF(E396="Short",L396-N(S396),N(S396)-L396)*IF(K396="",$C$3,K396)*J396-N(T396))</f>
        <v/>
      </c>
      <c r="AD396" s="17" t="str">
        <f aca="false">IF(OR(AC396="",AB396=""),"",IF(AB396&gt;0,AC396/AB396,""))</f>
        <v/>
      </c>
      <c r="AE396" s="18" t="str">
        <f aca="false">IF(OR(AC396="",Q396=""),"",DATE(YEAR(Q396),MONTH(Q396),1))</f>
        <v/>
      </c>
      <c r="AF396" s="15" t="str">
        <f aca="false">IF(AC396="","",1)</f>
        <v/>
      </c>
    </row>
    <row r="397" customFormat="false" ht="15" hidden="false" customHeight="false" outlineLevel="0" collapsed="false">
      <c r="A397" s="8"/>
      <c r="B397" s="9"/>
      <c r="C397" s="9"/>
      <c r="D397" s="9"/>
      <c r="E397" s="9"/>
      <c r="F397" s="10"/>
      <c r="G397" s="10"/>
      <c r="H397" s="8"/>
      <c r="I397" s="10"/>
      <c r="J397" s="9"/>
      <c r="K397" s="9"/>
      <c r="L397" s="10"/>
      <c r="M397" s="11"/>
      <c r="N397" s="12"/>
      <c r="O397" s="13"/>
      <c r="P397" s="13"/>
      <c r="Q397" s="8"/>
      <c r="R397" s="9"/>
      <c r="S397" s="10"/>
      <c r="T397" s="14"/>
      <c r="U397" s="14"/>
      <c r="V397" s="9"/>
      <c r="W397" s="9"/>
      <c r="X397" s="13"/>
      <c r="Y397" s="15" t="str">
        <f aca="false">IF(OR(A397="",H397=""),"",H397-A397)</f>
        <v/>
      </c>
      <c r="Z397" s="15" t="str">
        <f aca="false">IF(OR(A397="",Q397=""),"",Q397-A397)</f>
        <v/>
      </c>
      <c r="AA397" s="16" t="str">
        <f aca="false">IF(OR(L397="",J397=""),"",L397*IF(K397="",$C$3,K397)*J397*IF(E397="Short",1,-1))</f>
        <v/>
      </c>
      <c r="AB397" s="16" t="str">
        <f aca="false">IF(OR(A397="",L397="",J397=""),"",IF(N(U397)&gt;0,U397,IF(E397="Long",L397*IF(K397="",$C$3,K397)*J397,IF(AND(N(F397)&gt;0,N(G397)&gt;0),MAX(0,ABS(F397-G397)-L397)*IF(K397="",$C$3,K397)*J397,IF(AND(D397="Put",N(F397)&gt;0),MAX(0,F397-L397)*IF(K397="",$C$3,K397)*J397,"")))))</f>
        <v/>
      </c>
      <c r="AC397" s="16" t="str">
        <f aca="false">IF(OR(A397="",L397="",J397="",R397="",R397="Open"),"",IF(E397="Short",L397-N(S397),N(S397)-L397)*IF(K397="",$C$3,K397)*J397-N(T397))</f>
        <v/>
      </c>
      <c r="AD397" s="17" t="str">
        <f aca="false">IF(OR(AC397="",AB397=""),"",IF(AB397&gt;0,AC397/AB397,""))</f>
        <v/>
      </c>
      <c r="AE397" s="18" t="str">
        <f aca="false">IF(OR(AC397="",Q397=""),"",DATE(YEAR(Q397),MONTH(Q397),1))</f>
        <v/>
      </c>
      <c r="AF397" s="15" t="str">
        <f aca="false">IF(AC397="","",1)</f>
        <v/>
      </c>
    </row>
    <row r="398" customFormat="false" ht="15" hidden="false" customHeight="false" outlineLevel="0" collapsed="false">
      <c r="A398" s="8"/>
      <c r="B398" s="9"/>
      <c r="C398" s="9"/>
      <c r="D398" s="9"/>
      <c r="E398" s="9"/>
      <c r="F398" s="10"/>
      <c r="G398" s="10"/>
      <c r="H398" s="8"/>
      <c r="I398" s="10"/>
      <c r="J398" s="9"/>
      <c r="K398" s="9"/>
      <c r="L398" s="10"/>
      <c r="M398" s="11"/>
      <c r="N398" s="12"/>
      <c r="O398" s="13"/>
      <c r="P398" s="13"/>
      <c r="Q398" s="8"/>
      <c r="R398" s="9"/>
      <c r="S398" s="10"/>
      <c r="T398" s="14"/>
      <c r="U398" s="14"/>
      <c r="V398" s="9"/>
      <c r="W398" s="9"/>
      <c r="X398" s="13"/>
      <c r="Y398" s="15" t="str">
        <f aca="false">IF(OR(A398="",H398=""),"",H398-A398)</f>
        <v/>
      </c>
      <c r="Z398" s="15" t="str">
        <f aca="false">IF(OR(A398="",Q398=""),"",Q398-A398)</f>
        <v/>
      </c>
      <c r="AA398" s="16" t="str">
        <f aca="false">IF(OR(L398="",J398=""),"",L398*IF(K398="",$C$3,K398)*J398*IF(E398="Short",1,-1))</f>
        <v/>
      </c>
      <c r="AB398" s="16" t="str">
        <f aca="false">IF(OR(A398="",L398="",J398=""),"",IF(N(U398)&gt;0,U398,IF(E398="Long",L398*IF(K398="",$C$3,K398)*J398,IF(AND(N(F398)&gt;0,N(G398)&gt;0),MAX(0,ABS(F398-G398)-L398)*IF(K398="",$C$3,K398)*J398,IF(AND(D398="Put",N(F398)&gt;0),MAX(0,F398-L398)*IF(K398="",$C$3,K398)*J398,"")))))</f>
        <v/>
      </c>
      <c r="AC398" s="16" t="str">
        <f aca="false">IF(OR(A398="",L398="",J398="",R398="",R398="Open"),"",IF(E398="Short",L398-N(S398),N(S398)-L398)*IF(K398="",$C$3,K398)*J398-N(T398))</f>
        <v/>
      </c>
      <c r="AD398" s="17" t="str">
        <f aca="false">IF(OR(AC398="",AB398=""),"",IF(AB398&gt;0,AC398/AB398,""))</f>
        <v/>
      </c>
      <c r="AE398" s="18" t="str">
        <f aca="false">IF(OR(AC398="",Q398=""),"",DATE(YEAR(Q398),MONTH(Q398),1))</f>
        <v/>
      </c>
      <c r="AF398" s="15" t="str">
        <f aca="false">IF(AC398="","",1)</f>
        <v/>
      </c>
    </row>
    <row r="399" customFormat="false" ht="15" hidden="false" customHeight="false" outlineLevel="0" collapsed="false">
      <c r="A399" s="8"/>
      <c r="B399" s="9"/>
      <c r="C399" s="9"/>
      <c r="D399" s="9"/>
      <c r="E399" s="9"/>
      <c r="F399" s="10"/>
      <c r="G399" s="10"/>
      <c r="H399" s="8"/>
      <c r="I399" s="10"/>
      <c r="J399" s="9"/>
      <c r="K399" s="9"/>
      <c r="L399" s="10"/>
      <c r="M399" s="11"/>
      <c r="N399" s="12"/>
      <c r="O399" s="13"/>
      <c r="P399" s="13"/>
      <c r="Q399" s="8"/>
      <c r="R399" s="9"/>
      <c r="S399" s="10"/>
      <c r="T399" s="14"/>
      <c r="U399" s="14"/>
      <c r="V399" s="9"/>
      <c r="W399" s="9"/>
      <c r="X399" s="13"/>
      <c r="Y399" s="15" t="str">
        <f aca="false">IF(OR(A399="",H399=""),"",H399-A399)</f>
        <v/>
      </c>
      <c r="Z399" s="15" t="str">
        <f aca="false">IF(OR(A399="",Q399=""),"",Q399-A399)</f>
        <v/>
      </c>
      <c r="AA399" s="16" t="str">
        <f aca="false">IF(OR(L399="",J399=""),"",L399*IF(K399="",$C$3,K399)*J399*IF(E399="Short",1,-1))</f>
        <v/>
      </c>
      <c r="AB399" s="16" t="str">
        <f aca="false">IF(OR(A399="",L399="",J399=""),"",IF(N(U399)&gt;0,U399,IF(E399="Long",L399*IF(K399="",$C$3,K399)*J399,IF(AND(N(F399)&gt;0,N(G399)&gt;0),MAX(0,ABS(F399-G399)-L399)*IF(K399="",$C$3,K399)*J399,IF(AND(D399="Put",N(F399)&gt;0),MAX(0,F399-L399)*IF(K399="",$C$3,K399)*J399,"")))))</f>
        <v/>
      </c>
      <c r="AC399" s="16" t="str">
        <f aca="false">IF(OR(A399="",L399="",J399="",R399="",R399="Open"),"",IF(E399="Short",L399-N(S399),N(S399)-L399)*IF(K399="",$C$3,K399)*J399-N(T399))</f>
        <v/>
      </c>
      <c r="AD399" s="17" t="str">
        <f aca="false">IF(OR(AC399="",AB399=""),"",IF(AB399&gt;0,AC399/AB399,""))</f>
        <v/>
      </c>
      <c r="AE399" s="18" t="str">
        <f aca="false">IF(OR(AC399="",Q399=""),"",DATE(YEAR(Q399),MONTH(Q399),1))</f>
        <v/>
      </c>
      <c r="AF399" s="15" t="str">
        <f aca="false">IF(AC399="","",1)</f>
        <v/>
      </c>
    </row>
    <row r="400" customFormat="false" ht="15" hidden="false" customHeight="false" outlineLevel="0" collapsed="false">
      <c r="A400" s="8"/>
      <c r="B400" s="9"/>
      <c r="C400" s="9"/>
      <c r="D400" s="9"/>
      <c r="E400" s="9"/>
      <c r="F400" s="10"/>
      <c r="G400" s="10"/>
      <c r="H400" s="8"/>
      <c r="I400" s="10"/>
      <c r="J400" s="9"/>
      <c r="K400" s="9"/>
      <c r="L400" s="10"/>
      <c r="M400" s="11"/>
      <c r="N400" s="12"/>
      <c r="O400" s="13"/>
      <c r="P400" s="13"/>
      <c r="Q400" s="8"/>
      <c r="R400" s="9"/>
      <c r="S400" s="10"/>
      <c r="T400" s="14"/>
      <c r="U400" s="14"/>
      <c r="V400" s="9"/>
      <c r="W400" s="9"/>
      <c r="X400" s="13"/>
      <c r="Y400" s="15" t="str">
        <f aca="false">IF(OR(A400="",H400=""),"",H400-A400)</f>
        <v/>
      </c>
      <c r="Z400" s="15" t="str">
        <f aca="false">IF(OR(A400="",Q400=""),"",Q400-A400)</f>
        <v/>
      </c>
      <c r="AA400" s="16" t="str">
        <f aca="false">IF(OR(L400="",J400=""),"",L400*IF(K400="",$C$3,K400)*J400*IF(E400="Short",1,-1))</f>
        <v/>
      </c>
      <c r="AB400" s="16" t="str">
        <f aca="false">IF(OR(A400="",L400="",J400=""),"",IF(N(U400)&gt;0,U400,IF(E400="Long",L400*IF(K400="",$C$3,K400)*J400,IF(AND(N(F400)&gt;0,N(G400)&gt;0),MAX(0,ABS(F400-G400)-L400)*IF(K400="",$C$3,K400)*J400,IF(AND(D400="Put",N(F400)&gt;0),MAX(0,F400-L400)*IF(K400="",$C$3,K400)*J400,"")))))</f>
        <v/>
      </c>
      <c r="AC400" s="16" t="str">
        <f aca="false">IF(OR(A400="",L400="",J400="",R400="",R400="Open"),"",IF(E400="Short",L400-N(S400),N(S400)-L400)*IF(K400="",$C$3,K400)*J400-N(T400))</f>
        <v/>
      </c>
      <c r="AD400" s="17" t="str">
        <f aca="false">IF(OR(AC400="",AB400=""),"",IF(AB400&gt;0,AC400/AB400,""))</f>
        <v/>
      </c>
      <c r="AE400" s="18" t="str">
        <f aca="false">IF(OR(AC400="",Q400=""),"",DATE(YEAR(Q400),MONTH(Q400),1))</f>
        <v/>
      </c>
      <c r="AF400" s="15" t="str">
        <f aca="false">IF(AC400="","",1)</f>
        <v/>
      </c>
    </row>
    <row r="401" customFormat="false" ht="15" hidden="false" customHeight="false" outlineLevel="0" collapsed="false">
      <c r="A401" s="8"/>
      <c r="B401" s="9"/>
      <c r="C401" s="9"/>
      <c r="D401" s="9"/>
      <c r="E401" s="9"/>
      <c r="F401" s="10"/>
      <c r="G401" s="10"/>
      <c r="H401" s="8"/>
      <c r="I401" s="10"/>
      <c r="J401" s="9"/>
      <c r="K401" s="9"/>
      <c r="L401" s="10"/>
      <c r="M401" s="11"/>
      <c r="N401" s="12"/>
      <c r="O401" s="13"/>
      <c r="P401" s="13"/>
      <c r="Q401" s="8"/>
      <c r="R401" s="9"/>
      <c r="S401" s="10"/>
      <c r="T401" s="14"/>
      <c r="U401" s="14"/>
      <c r="V401" s="9"/>
      <c r="W401" s="9"/>
      <c r="X401" s="13"/>
      <c r="Y401" s="15" t="str">
        <f aca="false">IF(OR(A401="",H401=""),"",H401-A401)</f>
        <v/>
      </c>
      <c r="Z401" s="15" t="str">
        <f aca="false">IF(OR(A401="",Q401=""),"",Q401-A401)</f>
        <v/>
      </c>
      <c r="AA401" s="16" t="str">
        <f aca="false">IF(OR(L401="",J401=""),"",L401*IF(K401="",$C$3,K401)*J401*IF(E401="Short",1,-1))</f>
        <v/>
      </c>
      <c r="AB401" s="16" t="str">
        <f aca="false">IF(OR(A401="",L401="",J401=""),"",IF(N(U401)&gt;0,U401,IF(E401="Long",L401*IF(K401="",$C$3,K401)*J401,IF(AND(N(F401)&gt;0,N(G401)&gt;0),MAX(0,ABS(F401-G401)-L401)*IF(K401="",$C$3,K401)*J401,IF(AND(D401="Put",N(F401)&gt;0),MAX(0,F401-L401)*IF(K401="",$C$3,K401)*J401,"")))))</f>
        <v/>
      </c>
      <c r="AC401" s="16" t="str">
        <f aca="false">IF(OR(A401="",L401="",J401="",R401="",R401="Open"),"",IF(E401="Short",L401-N(S401),N(S401)-L401)*IF(K401="",$C$3,K401)*J401-N(T401))</f>
        <v/>
      </c>
      <c r="AD401" s="17" t="str">
        <f aca="false">IF(OR(AC401="",AB401=""),"",IF(AB401&gt;0,AC401/AB401,""))</f>
        <v/>
      </c>
      <c r="AE401" s="18" t="str">
        <f aca="false">IF(OR(AC401="",Q401=""),"",DATE(YEAR(Q401),MONTH(Q401),1))</f>
        <v/>
      </c>
      <c r="AF401" s="15" t="str">
        <f aca="false">IF(AC401="","",1)</f>
        <v/>
      </c>
    </row>
    <row r="402" customFormat="false" ht="15" hidden="false" customHeight="false" outlineLevel="0" collapsed="false">
      <c r="A402" s="8"/>
      <c r="B402" s="9"/>
      <c r="C402" s="9"/>
      <c r="D402" s="9"/>
      <c r="E402" s="9"/>
      <c r="F402" s="10"/>
      <c r="G402" s="10"/>
      <c r="H402" s="8"/>
      <c r="I402" s="10"/>
      <c r="J402" s="9"/>
      <c r="K402" s="9"/>
      <c r="L402" s="10"/>
      <c r="M402" s="11"/>
      <c r="N402" s="12"/>
      <c r="O402" s="13"/>
      <c r="P402" s="13"/>
      <c r="Q402" s="8"/>
      <c r="R402" s="9"/>
      <c r="S402" s="10"/>
      <c r="T402" s="14"/>
      <c r="U402" s="14"/>
      <c r="V402" s="9"/>
      <c r="W402" s="9"/>
      <c r="X402" s="13"/>
      <c r="Y402" s="15" t="str">
        <f aca="false">IF(OR(A402="",H402=""),"",H402-A402)</f>
        <v/>
      </c>
      <c r="Z402" s="15" t="str">
        <f aca="false">IF(OR(A402="",Q402=""),"",Q402-A402)</f>
        <v/>
      </c>
      <c r="AA402" s="16" t="str">
        <f aca="false">IF(OR(L402="",J402=""),"",L402*IF(K402="",$C$3,K402)*J402*IF(E402="Short",1,-1))</f>
        <v/>
      </c>
      <c r="AB402" s="16" t="str">
        <f aca="false">IF(OR(A402="",L402="",J402=""),"",IF(N(U402)&gt;0,U402,IF(E402="Long",L402*IF(K402="",$C$3,K402)*J402,IF(AND(N(F402)&gt;0,N(G402)&gt;0),MAX(0,ABS(F402-G402)-L402)*IF(K402="",$C$3,K402)*J402,IF(AND(D402="Put",N(F402)&gt;0),MAX(0,F402-L402)*IF(K402="",$C$3,K402)*J402,"")))))</f>
        <v/>
      </c>
      <c r="AC402" s="16" t="str">
        <f aca="false">IF(OR(A402="",L402="",J402="",R402="",R402="Open"),"",IF(E402="Short",L402-N(S402),N(S402)-L402)*IF(K402="",$C$3,K402)*J402-N(T402))</f>
        <v/>
      </c>
      <c r="AD402" s="17" t="str">
        <f aca="false">IF(OR(AC402="",AB402=""),"",IF(AB402&gt;0,AC402/AB402,""))</f>
        <v/>
      </c>
      <c r="AE402" s="18" t="str">
        <f aca="false">IF(OR(AC402="",Q402=""),"",DATE(YEAR(Q402),MONTH(Q402),1))</f>
        <v/>
      </c>
      <c r="AF402" s="15" t="str">
        <f aca="false">IF(AC402="","",1)</f>
        <v/>
      </c>
    </row>
    <row r="403" customFormat="false" ht="15" hidden="false" customHeight="false" outlineLevel="0" collapsed="false">
      <c r="A403" s="8"/>
      <c r="B403" s="9"/>
      <c r="C403" s="9"/>
      <c r="D403" s="9"/>
      <c r="E403" s="9"/>
      <c r="F403" s="10"/>
      <c r="G403" s="10"/>
      <c r="H403" s="8"/>
      <c r="I403" s="10"/>
      <c r="J403" s="9"/>
      <c r="K403" s="9"/>
      <c r="L403" s="10"/>
      <c r="M403" s="11"/>
      <c r="N403" s="12"/>
      <c r="O403" s="13"/>
      <c r="P403" s="13"/>
      <c r="Q403" s="8"/>
      <c r="R403" s="9"/>
      <c r="S403" s="10"/>
      <c r="T403" s="14"/>
      <c r="U403" s="14"/>
      <c r="V403" s="9"/>
      <c r="W403" s="9"/>
      <c r="X403" s="13"/>
      <c r="Y403" s="15" t="str">
        <f aca="false">IF(OR(A403="",H403=""),"",H403-A403)</f>
        <v/>
      </c>
      <c r="Z403" s="15" t="str">
        <f aca="false">IF(OR(A403="",Q403=""),"",Q403-A403)</f>
        <v/>
      </c>
      <c r="AA403" s="16" t="str">
        <f aca="false">IF(OR(L403="",J403=""),"",L403*IF(K403="",$C$3,K403)*J403*IF(E403="Short",1,-1))</f>
        <v/>
      </c>
      <c r="AB403" s="16" t="str">
        <f aca="false">IF(OR(A403="",L403="",J403=""),"",IF(N(U403)&gt;0,U403,IF(E403="Long",L403*IF(K403="",$C$3,K403)*J403,IF(AND(N(F403)&gt;0,N(G403)&gt;0),MAX(0,ABS(F403-G403)-L403)*IF(K403="",$C$3,K403)*J403,IF(AND(D403="Put",N(F403)&gt;0),MAX(0,F403-L403)*IF(K403="",$C$3,K403)*J403,"")))))</f>
        <v/>
      </c>
      <c r="AC403" s="16" t="str">
        <f aca="false">IF(OR(A403="",L403="",J403="",R403="",R403="Open"),"",IF(E403="Short",L403-N(S403),N(S403)-L403)*IF(K403="",$C$3,K403)*J403-N(T403))</f>
        <v/>
      </c>
      <c r="AD403" s="17" t="str">
        <f aca="false">IF(OR(AC403="",AB403=""),"",IF(AB403&gt;0,AC403/AB403,""))</f>
        <v/>
      </c>
      <c r="AE403" s="18" t="str">
        <f aca="false">IF(OR(AC403="",Q403=""),"",DATE(YEAR(Q403),MONTH(Q403),1))</f>
        <v/>
      </c>
      <c r="AF403" s="15" t="str">
        <f aca="false">IF(AC403="","",1)</f>
        <v/>
      </c>
    </row>
    <row r="404" customFormat="false" ht="15" hidden="false" customHeight="false" outlineLevel="0" collapsed="false">
      <c r="A404" s="8"/>
      <c r="B404" s="9"/>
      <c r="C404" s="9"/>
      <c r="D404" s="9"/>
      <c r="E404" s="9"/>
      <c r="F404" s="10"/>
      <c r="G404" s="10"/>
      <c r="H404" s="8"/>
      <c r="I404" s="10"/>
      <c r="J404" s="9"/>
      <c r="K404" s="9"/>
      <c r="L404" s="10"/>
      <c r="M404" s="11"/>
      <c r="N404" s="12"/>
      <c r="O404" s="13"/>
      <c r="P404" s="13"/>
      <c r="Q404" s="8"/>
      <c r="R404" s="9"/>
      <c r="S404" s="10"/>
      <c r="T404" s="14"/>
      <c r="U404" s="14"/>
      <c r="V404" s="9"/>
      <c r="W404" s="9"/>
      <c r="X404" s="13"/>
      <c r="Y404" s="15" t="str">
        <f aca="false">IF(OR(A404="",H404=""),"",H404-A404)</f>
        <v/>
      </c>
      <c r="Z404" s="15" t="str">
        <f aca="false">IF(OR(A404="",Q404=""),"",Q404-A404)</f>
        <v/>
      </c>
      <c r="AA404" s="16" t="str">
        <f aca="false">IF(OR(L404="",J404=""),"",L404*IF(K404="",$C$3,K404)*J404*IF(E404="Short",1,-1))</f>
        <v/>
      </c>
      <c r="AB404" s="16" t="str">
        <f aca="false">IF(OR(A404="",L404="",J404=""),"",IF(N(U404)&gt;0,U404,IF(E404="Long",L404*IF(K404="",$C$3,K404)*J404,IF(AND(N(F404)&gt;0,N(G404)&gt;0),MAX(0,ABS(F404-G404)-L404)*IF(K404="",$C$3,K404)*J404,IF(AND(D404="Put",N(F404)&gt;0),MAX(0,F404-L404)*IF(K404="",$C$3,K404)*J404,"")))))</f>
        <v/>
      </c>
      <c r="AC404" s="16" t="str">
        <f aca="false">IF(OR(A404="",L404="",J404="",R404="",R404="Open"),"",IF(E404="Short",L404-N(S404),N(S404)-L404)*IF(K404="",$C$3,K404)*J404-N(T404))</f>
        <v/>
      </c>
      <c r="AD404" s="17" t="str">
        <f aca="false">IF(OR(AC404="",AB404=""),"",IF(AB404&gt;0,AC404/AB404,""))</f>
        <v/>
      </c>
      <c r="AE404" s="18" t="str">
        <f aca="false">IF(OR(AC404="",Q404=""),"",DATE(YEAR(Q404),MONTH(Q404),1))</f>
        <v/>
      </c>
      <c r="AF404" s="15" t="str">
        <f aca="false">IF(AC404="","",1)</f>
        <v/>
      </c>
    </row>
    <row r="405" customFormat="false" ht="15" hidden="false" customHeight="false" outlineLevel="0" collapsed="false">
      <c r="A405" s="8"/>
      <c r="B405" s="9"/>
      <c r="C405" s="9"/>
      <c r="D405" s="9"/>
      <c r="E405" s="9"/>
      <c r="F405" s="10"/>
      <c r="G405" s="10"/>
      <c r="H405" s="8"/>
      <c r="I405" s="10"/>
      <c r="J405" s="9"/>
      <c r="K405" s="9"/>
      <c r="L405" s="10"/>
      <c r="M405" s="11"/>
      <c r="N405" s="12"/>
      <c r="O405" s="13"/>
      <c r="P405" s="13"/>
      <c r="Q405" s="8"/>
      <c r="R405" s="9"/>
      <c r="S405" s="10"/>
      <c r="T405" s="14"/>
      <c r="U405" s="14"/>
      <c r="V405" s="9"/>
      <c r="W405" s="9"/>
      <c r="X405" s="13"/>
      <c r="Y405" s="15" t="str">
        <f aca="false">IF(OR(A405="",H405=""),"",H405-A405)</f>
        <v/>
      </c>
      <c r="Z405" s="15" t="str">
        <f aca="false">IF(OR(A405="",Q405=""),"",Q405-A405)</f>
        <v/>
      </c>
      <c r="AA405" s="16" t="str">
        <f aca="false">IF(OR(L405="",J405=""),"",L405*IF(K405="",$C$3,K405)*J405*IF(E405="Short",1,-1))</f>
        <v/>
      </c>
      <c r="AB405" s="16" t="str">
        <f aca="false">IF(OR(A405="",L405="",J405=""),"",IF(N(U405)&gt;0,U405,IF(E405="Long",L405*IF(K405="",$C$3,K405)*J405,IF(AND(N(F405)&gt;0,N(G405)&gt;0),MAX(0,ABS(F405-G405)-L405)*IF(K405="",$C$3,K405)*J405,IF(AND(D405="Put",N(F405)&gt;0),MAX(0,F405-L405)*IF(K405="",$C$3,K405)*J405,"")))))</f>
        <v/>
      </c>
      <c r="AC405" s="16" t="str">
        <f aca="false">IF(OR(A405="",L405="",J405="",R405="",R405="Open"),"",IF(E405="Short",L405-N(S405),N(S405)-L405)*IF(K405="",$C$3,K405)*J405-N(T405))</f>
        <v/>
      </c>
      <c r="AD405" s="17" t="str">
        <f aca="false">IF(OR(AC405="",AB405=""),"",IF(AB405&gt;0,AC405/AB405,""))</f>
        <v/>
      </c>
      <c r="AE405" s="18" t="str">
        <f aca="false">IF(OR(AC405="",Q405=""),"",DATE(YEAR(Q405),MONTH(Q405),1))</f>
        <v/>
      </c>
      <c r="AF405" s="15" t="str">
        <f aca="false">IF(AC405="","",1)</f>
        <v/>
      </c>
    </row>
    <row r="406" customFormat="false" ht="15" hidden="false" customHeight="false" outlineLevel="0" collapsed="false">
      <c r="A406" s="8"/>
      <c r="B406" s="9"/>
      <c r="C406" s="9"/>
      <c r="D406" s="9"/>
      <c r="E406" s="9"/>
      <c r="F406" s="10"/>
      <c r="G406" s="10"/>
      <c r="H406" s="8"/>
      <c r="I406" s="10"/>
      <c r="J406" s="9"/>
      <c r="K406" s="9"/>
      <c r="L406" s="10"/>
      <c r="M406" s="11"/>
      <c r="N406" s="12"/>
      <c r="O406" s="13"/>
      <c r="P406" s="13"/>
      <c r="Q406" s="8"/>
      <c r="R406" s="9"/>
      <c r="S406" s="10"/>
      <c r="T406" s="14"/>
      <c r="U406" s="14"/>
      <c r="V406" s="9"/>
      <c r="W406" s="9"/>
      <c r="X406" s="13"/>
      <c r="Y406" s="15" t="str">
        <f aca="false">IF(OR(A406="",H406=""),"",H406-A406)</f>
        <v/>
      </c>
      <c r="Z406" s="15" t="str">
        <f aca="false">IF(OR(A406="",Q406=""),"",Q406-A406)</f>
        <v/>
      </c>
      <c r="AA406" s="16" t="str">
        <f aca="false">IF(OR(L406="",J406=""),"",L406*IF(K406="",$C$3,K406)*J406*IF(E406="Short",1,-1))</f>
        <v/>
      </c>
      <c r="AB406" s="16" t="str">
        <f aca="false">IF(OR(A406="",L406="",J406=""),"",IF(N(U406)&gt;0,U406,IF(E406="Long",L406*IF(K406="",$C$3,K406)*J406,IF(AND(N(F406)&gt;0,N(G406)&gt;0),MAX(0,ABS(F406-G406)-L406)*IF(K406="",$C$3,K406)*J406,IF(AND(D406="Put",N(F406)&gt;0),MAX(0,F406-L406)*IF(K406="",$C$3,K406)*J406,"")))))</f>
        <v/>
      </c>
      <c r="AC406" s="16" t="str">
        <f aca="false">IF(OR(A406="",L406="",J406="",R406="",R406="Open"),"",IF(E406="Short",L406-N(S406),N(S406)-L406)*IF(K406="",$C$3,K406)*J406-N(T406))</f>
        <v/>
      </c>
      <c r="AD406" s="17" t="str">
        <f aca="false">IF(OR(AC406="",AB406=""),"",IF(AB406&gt;0,AC406/AB406,""))</f>
        <v/>
      </c>
      <c r="AE406" s="18" t="str">
        <f aca="false">IF(OR(AC406="",Q406=""),"",DATE(YEAR(Q406),MONTH(Q406),1))</f>
        <v/>
      </c>
      <c r="AF406" s="15" t="str">
        <f aca="false">IF(AC406="","",1)</f>
        <v/>
      </c>
    </row>
    <row r="407" customFormat="false" ht="15" hidden="false" customHeight="false" outlineLevel="0" collapsed="false">
      <c r="A407" s="8"/>
      <c r="B407" s="9"/>
      <c r="C407" s="9"/>
      <c r="D407" s="9"/>
      <c r="E407" s="9"/>
      <c r="F407" s="10"/>
      <c r="G407" s="10"/>
      <c r="H407" s="8"/>
      <c r="I407" s="10"/>
      <c r="J407" s="9"/>
      <c r="K407" s="9"/>
      <c r="L407" s="10"/>
      <c r="M407" s="11"/>
      <c r="N407" s="12"/>
      <c r="O407" s="13"/>
      <c r="P407" s="13"/>
      <c r="Q407" s="8"/>
      <c r="R407" s="9"/>
      <c r="S407" s="10"/>
      <c r="T407" s="14"/>
      <c r="U407" s="14"/>
      <c r="V407" s="9"/>
      <c r="W407" s="9"/>
      <c r="X407" s="13"/>
      <c r="Y407" s="15" t="str">
        <f aca="false">IF(OR(A407="",H407=""),"",H407-A407)</f>
        <v/>
      </c>
      <c r="Z407" s="15" t="str">
        <f aca="false">IF(OR(A407="",Q407=""),"",Q407-A407)</f>
        <v/>
      </c>
      <c r="AA407" s="16" t="str">
        <f aca="false">IF(OR(L407="",J407=""),"",L407*IF(K407="",$C$3,K407)*J407*IF(E407="Short",1,-1))</f>
        <v/>
      </c>
      <c r="AB407" s="16" t="str">
        <f aca="false">IF(OR(A407="",L407="",J407=""),"",IF(N(U407)&gt;0,U407,IF(E407="Long",L407*IF(K407="",$C$3,K407)*J407,IF(AND(N(F407)&gt;0,N(G407)&gt;0),MAX(0,ABS(F407-G407)-L407)*IF(K407="",$C$3,K407)*J407,IF(AND(D407="Put",N(F407)&gt;0),MAX(0,F407-L407)*IF(K407="",$C$3,K407)*J407,"")))))</f>
        <v/>
      </c>
      <c r="AC407" s="16" t="str">
        <f aca="false">IF(OR(A407="",L407="",J407="",R407="",R407="Open"),"",IF(E407="Short",L407-N(S407),N(S407)-L407)*IF(K407="",$C$3,K407)*J407-N(T407))</f>
        <v/>
      </c>
      <c r="AD407" s="17" t="str">
        <f aca="false">IF(OR(AC407="",AB407=""),"",IF(AB407&gt;0,AC407/AB407,""))</f>
        <v/>
      </c>
      <c r="AE407" s="18" t="str">
        <f aca="false">IF(OR(AC407="",Q407=""),"",DATE(YEAR(Q407),MONTH(Q407),1))</f>
        <v/>
      </c>
      <c r="AF407" s="15" t="str">
        <f aca="false">IF(AC407="","",1)</f>
        <v/>
      </c>
    </row>
    <row r="408" customFormat="false" ht="15" hidden="false" customHeight="false" outlineLevel="0" collapsed="false">
      <c r="A408" s="8"/>
      <c r="B408" s="9"/>
      <c r="C408" s="9"/>
      <c r="D408" s="9"/>
      <c r="E408" s="9"/>
      <c r="F408" s="10"/>
      <c r="G408" s="10"/>
      <c r="H408" s="8"/>
      <c r="I408" s="10"/>
      <c r="J408" s="9"/>
      <c r="K408" s="9"/>
      <c r="L408" s="10"/>
      <c r="M408" s="11"/>
      <c r="N408" s="12"/>
      <c r="O408" s="13"/>
      <c r="P408" s="13"/>
      <c r="Q408" s="8"/>
      <c r="R408" s="9"/>
      <c r="S408" s="10"/>
      <c r="T408" s="14"/>
      <c r="U408" s="14"/>
      <c r="V408" s="9"/>
      <c r="W408" s="9"/>
      <c r="X408" s="13"/>
      <c r="Y408" s="15" t="str">
        <f aca="false">IF(OR(A408="",H408=""),"",H408-A408)</f>
        <v/>
      </c>
      <c r="Z408" s="15" t="str">
        <f aca="false">IF(OR(A408="",Q408=""),"",Q408-A408)</f>
        <v/>
      </c>
      <c r="AA408" s="16" t="str">
        <f aca="false">IF(OR(L408="",J408=""),"",L408*IF(K408="",$C$3,K408)*J408*IF(E408="Short",1,-1))</f>
        <v/>
      </c>
      <c r="AB408" s="16" t="str">
        <f aca="false">IF(OR(A408="",L408="",J408=""),"",IF(N(U408)&gt;0,U408,IF(E408="Long",L408*IF(K408="",$C$3,K408)*J408,IF(AND(N(F408)&gt;0,N(G408)&gt;0),MAX(0,ABS(F408-G408)-L408)*IF(K408="",$C$3,K408)*J408,IF(AND(D408="Put",N(F408)&gt;0),MAX(0,F408-L408)*IF(K408="",$C$3,K408)*J408,"")))))</f>
        <v/>
      </c>
      <c r="AC408" s="16" t="str">
        <f aca="false">IF(OR(A408="",L408="",J408="",R408="",R408="Open"),"",IF(E408="Short",L408-N(S408),N(S408)-L408)*IF(K408="",$C$3,K408)*J408-N(T408))</f>
        <v/>
      </c>
      <c r="AD408" s="17" t="str">
        <f aca="false">IF(OR(AC408="",AB408=""),"",IF(AB408&gt;0,AC408/AB408,""))</f>
        <v/>
      </c>
      <c r="AE408" s="18" t="str">
        <f aca="false">IF(OR(AC408="",Q408=""),"",DATE(YEAR(Q408),MONTH(Q408),1))</f>
        <v/>
      </c>
      <c r="AF408" s="15" t="str">
        <f aca="false">IF(AC408="","",1)</f>
        <v/>
      </c>
    </row>
    <row r="409" customFormat="false" ht="15" hidden="false" customHeight="false" outlineLevel="0" collapsed="false">
      <c r="A409" s="8"/>
      <c r="B409" s="9"/>
      <c r="C409" s="9"/>
      <c r="D409" s="9"/>
      <c r="E409" s="9"/>
      <c r="F409" s="10"/>
      <c r="G409" s="10"/>
      <c r="H409" s="8"/>
      <c r="I409" s="10"/>
      <c r="J409" s="9"/>
      <c r="K409" s="9"/>
      <c r="L409" s="10"/>
      <c r="M409" s="11"/>
      <c r="N409" s="12"/>
      <c r="O409" s="13"/>
      <c r="P409" s="13"/>
      <c r="Q409" s="8"/>
      <c r="R409" s="9"/>
      <c r="S409" s="10"/>
      <c r="T409" s="14"/>
      <c r="U409" s="14"/>
      <c r="V409" s="9"/>
      <c r="W409" s="9"/>
      <c r="X409" s="13"/>
      <c r="Y409" s="15" t="str">
        <f aca="false">IF(OR(A409="",H409=""),"",H409-A409)</f>
        <v/>
      </c>
      <c r="Z409" s="15" t="str">
        <f aca="false">IF(OR(A409="",Q409=""),"",Q409-A409)</f>
        <v/>
      </c>
      <c r="AA409" s="16" t="str">
        <f aca="false">IF(OR(L409="",J409=""),"",L409*IF(K409="",$C$3,K409)*J409*IF(E409="Short",1,-1))</f>
        <v/>
      </c>
      <c r="AB409" s="16" t="str">
        <f aca="false">IF(OR(A409="",L409="",J409=""),"",IF(N(U409)&gt;0,U409,IF(E409="Long",L409*IF(K409="",$C$3,K409)*J409,IF(AND(N(F409)&gt;0,N(G409)&gt;0),MAX(0,ABS(F409-G409)-L409)*IF(K409="",$C$3,K409)*J409,IF(AND(D409="Put",N(F409)&gt;0),MAX(0,F409-L409)*IF(K409="",$C$3,K409)*J409,"")))))</f>
        <v/>
      </c>
      <c r="AC409" s="16" t="str">
        <f aca="false">IF(OR(A409="",L409="",J409="",R409="",R409="Open"),"",IF(E409="Short",L409-N(S409),N(S409)-L409)*IF(K409="",$C$3,K409)*J409-N(T409))</f>
        <v/>
      </c>
      <c r="AD409" s="17" t="str">
        <f aca="false">IF(OR(AC409="",AB409=""),"",IF(AB409&gt;0,AC409/AB409,""))</f>
        <v/>
      </c>
      <c r="AE409" s="18" t="str">
        <f aca="false">IF(OR(AC409="",Q409=""),"",DATE(YEAR(Q409),MONTH(Q409),1))</f>
        <v/>
      </c>
      <c r="AF409" s="15" t="str">
        <f aca="false">IF(AC409="","",1)</f>
        <v/>
      </c>
    </row>
    <row r="410" customFormat="false" ht="15" hidden="false" customHeight="false" outlineLevel="0" collapsed="false">
      <c r="A410" s="8"/>
      <c r="B410" s="9"/>
      <c r="C410" s="9"/>
      <c r="D410" s="9"/>
      <c r="E410" s="9"/>
      <c r="F410" s="10"/>
      <c r="G410" s="10"/>
      <c r="H410" s="8"/>
      <c r="I410" s="10"/>
      <c r="J410" s="9"/>
      <c r="K410" s="9"/>
      <c r="L410" s="10"/>
      <c r="M410" s="11"/>
      <c r="N410" s="12"/>
      <c r="O410" s="13"/>
      <c r="P410" s="13"/>
      <c r="Q410" s="8"/>
      <c r="R410" s="9"/>
      <c r="S410" s="10"/>
      <c r="T410" s="14"/>
      <c r="U410" s="14"/>
      <c r="V410" s="9"/>
      <c r="W410" s="9"/>
      <c r="X410" s="13"/>
      <c r="Y410" s="15" t="str">
        <f aca="false">IF(OR(A410="",H410=""),"",H410-A410)</f>
        <v/>
      </c>
      <c r="Z410" s="15" t="str">
        <f aca="false">IF(OR(A410="",Q410=""),"",Q410-A410)</f>
        <v/>
      </c>
      <c r="AA410" s="16" t="str">
        <f aca="false">IF(OR(L410="",J410=""),"",L410*IF(K410="",$C$3,K410)*J410*IF(E410="Short",1,-1))</f>
        <v/>
      </c>
      <c r="AB410" s="16" t="str">
        <f aca="false">IF(OR(A410="",L410="",J410=""),"",IF(N(U410)&gt;0,U410,IF(E410="Long",L410*IF(K410="",$C$3,K410)*J410,IF(AND(N(F410)&gt;0,N(G410)&gt;0),MAX(0,ABS(F410-G410)-L410)*IF(K410="",$C$3,K410)*J410,IF(AND(D410="Put",N(F410)&gt;0),MAX(0,F410-L410)*IF(K410="",$C$3,K410)*J410,"")))))</f>
        <v/>
      </c>
      <c r="AC410" s="16" t="str">
        <f aca="false">IF(OR(A410="",L410="",J410="",R410="",R410="Open"),"",IF(E410="Short",L410-N(S410),N(S410)-L410)*IF(K410="",$C$3,K410)*J410-N(T410))</f>
        <v/>
      </c>
      <c r="AD410" s="17" t="str">
        <f aca="false">IF(OR(AC410="",AB410=""),"",IF(AB410&gt;0,AC410/AB410,""))</f>
        <v/>
      </c>
      <c r="AE410" s="18" t="str">
        <f aca="false">IF(OR(AC410="",Q410=""),"",DATE(YEAR(Q410),MONTH(Q410),1))</f>
        <v/>
      </c>
      <c r="AF410" s="15" t="str">
        <f aca="false">IF(AC410="","",1)</f>
        <v/>
      </c>
    </row>
    <row r="411" customFormat="false" ht="15" hidden="false" customHeight="false" outlineLevel="0" collapsed="false">
      <c r="A411" s="8"/>
      <c r="B411" s="9"/>
      <c r="C411" s="9"/>
      <c r="D411" s="9"/>
      <c r="E411" s="9"/>
      <c r="F411" s="10"/>
      <c r="G411" s="10"/>
      <c r="H411" s="8"/>
      <c r="I411" s="10"/>
      <c r="J411" s="9"/>
      <c r="K411" s="9"/>
      <c r="L411" s="10"/>
      <c r="M411" s="11"/>
      <c r="N411" s="12"/>
      <c r="O411" s="13"/>
      <c r="P411" s="13"/>
      <c r="Q411" s="8"/>
      <c r="R411" s="9"/>
      <c r="S411" s="10"/>
      <c r="T411" s="14"/>
      <c r="U411" s="14"/>
      <c r="V411" s="9"/>
      <c r="W411" s="9"/>
      <c r="X411" s="13"/>
      <c r="Y411" s="15" t="str">
        <f aca="false">IF(OR(A411="",H411=""),"",H411-A411)</f>
        <v/>
      </c>
      <c r="Z411" s="15" t="str">
        <f aca="false">IF(OR(A411="",Q411=""),"",Q411-A411)</f>
        <v/>
      </c>
      <c r="AA411" s="16" t="str">
        <f aca="false">IF(OR(L411="",J411=""),"",L411*IF(K411="",$C$3,K411)*J411*IF(E411="Short",1,-1))</f>
        <v/>
      </c>
      <c r="AB411" s="16" t="str">
        <f aca="false">IF(OR(A411="",L411="",J411=""),"",IF(N(U411)&gt;0,U411,IF(E411="Long",L411*IF(K411="",$C$3,K411)*J411,IF(AND(N(F411)&gt;0,N(G411)&gt;0),MAX(0,ABS(F411-G411)-L411)*IF(K411="",$C$3,K411)*J411,IF(AND(D411="Put",N(F411)&gt;0),MAX(0,F411-L411)*IF(K411="",$C$3,K411)*J411,"")))))</f>
        <v/>
      </c>
      <c r="AC411" s="16" t="str">
        <f aca="false">IF(OR(A411="",L411="",J411="",R411="",R411="Open"),"",IF(E411="Short",L411-N(S411),N(S411)-L411)*IF(K411="",$C$3,K411)*J411-N(T411))</f>
        <v/>
      </c>
      <c r="AD411" s="17" t="str">
        <f aca="false">IF(OR(AC411="",AB411=""),"",IF(AB411&gt;0,AC411/AB411,""))</f>
        <v/>
      </c>
      <c r="AE411" s="18" t="str">
        <f aca="false">IF(OR(AC411="",Q411=""),"",DATE(YEAR(Q411),MONTH(Q411),1))</f>
        <v/>
      </c>
      <c r="AF411" s="15" t="str">
        <f aca="false">IF(AC411="","",1)</f>
        <v/>
      </c>
    </row>
    <row r="412" customFormat="false" ht="15" hidden="false" customHeight="false" outlineLevel="0" collapsed="false">
      <c r="A412" s="8"/>
      <c r="B412" s="9"/>
      <c r="C412" s="9"/>
      <c r="D412" s="9"/>
      <c r="E412" s="9"/>
      <c r="F412" s="10"/>
      <c r="G412" s="10"/>
      <c r="H412" s="8"/>
      <c r="I412" s="10"/>
      <c r="J412" s="9"/>
      <c r="K412" s="9"/>
      <c r="L412" s="10"/>
      <c r="M412" s="11"/>
      <c r="N412" s="12"/>
      <c r="O412" s="13"/>
      <c r="P412" s="13"/>
      <c r="Q412" s="8"/>
      <c r="R412" s="9"/>
      <c r="S412" s="10"/>
      <c r="T412" s="14"/>
      <c r="U412" s="14"/>
      <c r="V412" s="9"/>
      <c r="W412" s="9"/>
      <c r="X412" s="13"/>
      <c r="Y412" s="15" t="str">
        <f aca="false">IF(OR(A412="",H412=""),"",H412-A412)</f>
        <v/>
      </c>
      <c r="Z412" s="15" t="str">
        <f aca="false">IF(OR(A412="",Q412=""),"",Q412-A412)</f>
        <v/>
      </c>
      <c r="AA412" s="16" t="str">
        <f aca="false">IF(OR(L412="",J412=""),"",L412*IF(K412="",$C$3,K412)*J412*IF(E412="Short",1,-1))</f>
        <v/>
      </c>
      <c r="AB412" s="16" t="str">
        <f aca="false">IF(OR(A412="",L412="",J412=""),"",IF(N(U412)&gt;0,U412,IF(E412="Long",L412*IF(K412="",$C$3,K412)*J412,IF(AND(N(F412)&gt;0,N(G412)&gt;0),MAX(0,ABS(F412-G412)-L412)*IF(K412="",$C$3,K412)*J412,IF(AND(D412="Put",N(F412)&gt;0),MAX(0,F412-L412)*IF(K412="",$C$3,K412)*J412,"")))))</f>
        <v/>
      </c>
      <c r="AC412" s="16" t="str">
        <f aca="false">IF(OR(A412="",L412="",J412="",R412="",R412="Open"),"",IF(E412="Short",L412-N(S412),N(S412)-L412)*IF(K412="",$C$3,K412)*J412-N(T412))</f>
        <v/>
      </c>
      <c r="AD412" s="17" t="str">
        <f aca="false">IF(OR(AC412="",AB412=""),"",IF(AB412&gt;0,AC412/AB412,""))</f>
        <v/>
      </c>
      <c r="AE412" s="18" t="str">
        <f aca="false">IF(OR(AC412="",Q412=""),"",DATE(YEAR(Q412),MONTH(Q412),1))</f>
        <v/>
      </c>
      <c r="AF412" s="15" t="str">
        <f aca="false">IF(AC412="","",1)</f>
        <v/>
      </c>
    </row>
    <row r="413" customFormat="false" ht="15" hidden="false" customHeight="false" outlineLevel="0" collapsed="false">
      <c r="A413" s="8"/>
      <c r="B413" s="9"/>
      <c r="C413" s="9"/>
      <c r="D413" s="9"/>
      <c r="E413" s="9"/>
      <c r="F413" s="10"/>
      <c r="G413" s="10"/>
      <c r="H413" s="8"/>
      <c r="I413" s="10"/>
      <c r="J413" s="9"/>
      <c r="K413" s="9"/>
      <c r="L413" s="10"/>
      <c r="M413" s="11"/>
      <c r="N413" s="12"/>
      <c r="O413" s="13"/>
      <c r="P413" s="13"/>
      <c r="Q413" s="8"/>
      <c r="R413" s="9"/>
      <c r="S413" s="10"/>
      <c r="T413" s="14"/>
      <c r="U413" s="14"/>
      <c r="V413" s="9"/>
      <c r="W413" s="9"/>
      <c r="X413" s="13"/>
      <c r="Y413" s="15" t="str">
        <f aca="false">IF(OR(A413="",H413=""),"",H413-A413)</f>
        <v/>
      </c>
      <c r="Z413" s="15" t="str">
        <f aca="false">IF(OR(A413="",Q413=""),"",Q413-A413)</f>
        <v/>
      </c>
      <c r="AA413" s="16" t="str">
        <f aca="false">IF(OR(L413="",J413=""),"",L413*IF(K413="",$C$3,K413)*J413*IF(E413="Short",1,-1))</f>
        <v/>
      </c>
      <c r="AB413" s="16" t="str">
        <f aca="false">IF(OR(A413="",L413="",J413=""),"",IF(N(U413)&gt;0,U413,IF(E413="Long",L413*IF(K413="",$C$3,K413)*J413,IF(AND(N(F413)&gt;0,N(G413)&gt;0),MAX(0,ABS(F413-G413)-L413)*IF(K413="",$C$3,K413)*J413,IF(AND(D413="Put",N(F413)&gt;0),MAX(0,F413-L413)*IF(K413="",$C$3,K413)*J413,"")))))</f>
        <v/>
      </c>
      <c r="AC413" s="16" t="str">
        <f aca="false">IF(OR(A413="",L413="",J413="",R413="",R413="Open"),"",IF(E413="Short",L413-N(S413),N(S413)-L413)*IF(K413="",$C$3,K413)*J413-N(T413))</f>
        <v/>
      </c>
      <c r="AD413" s="17" t="str">
        <f aca="false">IF(OR(AC413="",AB413=""),"",IF(AB413&gt;0,AC413/AB413,""))</f>
        <v/>
      </c>
      <c r="AE413" s="18" t="str">
        <f aca="false">IF(OR(AC413="",Q413=""),"",DATE(YEAR(Q413),MONTH(Q413),1))</f>
        <v/>
      </c>
      <c r="AF413" s="15" t="str">
        <f aca="false">IF(AC413="","",1)</f>
        <v/>
      </c>
    </row>
    <row r="414" customFormat="false" ht="15" hidden="false" customHeight="false" outlineLevel="0" collapsed="false">
      <c r="A414" s="8"/>
      <c r="B414" s="9"/>
      <c r="C414" s="9"/>
      <c r="D414" s="9"/>
      <c r="E414" s="9"/>
      <c r="F414" s="10"/>
      <c r="G414" s="10"/>
      <c r="H414" s="8"/>
      <c r="I414" s="10"/>
      <c r="J414" s="9"/>
      <c r="K414" s="9"/>
      <c r="L414" s="10"/>
      <c r="M414" s="11"/>
      <c r="N414" s="12"/>
      <c r="O414" s="13"/>
      <c r="P414" s="13"/>
      <c r="Q414" s="8"/>
      <c r="R414" s="9"/>
      <c r="S414" s="10"/>
      <c r="T414" s="14"/>
      <c r="U414" s="14"/>
      <c r="V414" s="9"/>
      <c r="W414" s="9"/>
      <c r="X414" s="13"/>
      <c r="Y414" s="15" t="str">
        <f aca="false">IF(OR(A414="",H414=""),"",H414-A414)</f>
        <v/>
      </c>
      <c r="Z414" s="15" t="str">
        <f aca="false">IF(OR(A414="",Q414=""),"",Q414-A414)</f>
        <v/>
      </c>
      <c r="AA414" s="16" t="str">
        <f aca="false">IF(OR(L414="",J414=""),"",L414*IF(K414="",$C$3,K414)*J414*IF(E414="Short",1,-1))</f>
        <v/>
      </c>
      <c r="AB414" s="16" t="str">
        <f aca="false">IF(OR(A414="",L414="",J414=""),"",IF(N(U414)&gt;0,U414,IF(E414="Long",L414*IF(K414="",$C$3,K414)*J414,IF(AND(N(F414)&gt;0,N(G414)&gt;0),MAX(0,ABS(F414-G414)-L414)*IF(K414="",$C$3,K414)*J414,IF(AND(D414="Put",N(F414)&gt;0),MAX(0,F414-L414)*IF(K414="",$C$3,K414)*J414,"")))))</f>
        <v/>
      </c>
      <c r="AC414" s="16" t="str">
        <f aca="false">IF(OR(A414="",L414="",J414="",R414="",R414="Open"),"",IF(E414="Short",L414-N(S414),N(S414)-L414)*IF(K414="",$C$3,K414)*J414-N(T414))</f>
        <v/>
      </c>
      <c r="AD414" s="17" t="str">
        <f aca="false">IF(OR(AC414="",AB414=""),"",IF(AB414&gt;0,AC414/AB414,""))</f>
        <v/>
      </c>
      <c r="AE414" s="18" t="str">
        <f aca="false">IF(OR(AC414="",Q414=""),"",DATE(YEAR(Q414),MONTH(Q414),1))</f>
        <v/>
      </c>
      <c r="AF414" s="15" t="str">
        <f aca="false">IF(AC414="","",1)</f>
        <v/>
      </c>
    </row>
    <row r="415" customFormat="false" ht="15" hidden="false" customHeight="false" outlineLevel="0" collapsed="false">
      <c r="A415" s="8"/>
      <c r="B415" s="9"/>
      <c r="C415" s="9"/>
      <c r="D415" s="9"/>
      <c r="E415" s="9"/>
      <c r="F415" s="10"/>
      <c r="G415" s="10"/>
      <c r="H415" s="8"/>
      <c r="I415" s="10"/>
      <c r="J415" s="9"/>
      <c r="K415" s="9"/>
      <c r="L415" s="10"/>
      <c r="M415" s="11"/>
      <c r="N415" s="12"/>
      <c r="O415" s="13"/>
      <c r="P415" s="13"/>
      <c r="Q415" s="8"/>
      <c r="R415" s="9"/>
      <c r="S415" s="10"/>
      <c r="T415" s="14"/>
      <c r="U415" s="14"/>
      <c r="V415" s="9"/>
      <c r="W415" s="9"/>
      <c r="X415" s="13"/>
      <c r="Y415" s="15" t="str">
        <f aca="false">IF(OR(A415="",H415=""),"",H415-A415)</f>
        <v/>
      </c>
      <c r="Z415" s="15" t="str">
        <f aca="false">IF(OR(A415="",Q415=""),"",Q415-A415)</f>
        <v/>
      </c>
      <c r="AA415" s="16" t="str">
        <f aca="false">IF(OR(L415="",J415=""),"",L415*IF(K415="",$C$3,K415)*J415*IF(E415="Short",1,-1))</f>
        <v/>
      </c>
      <c r="AB415" s="16" t="str">
        <f aca="false">IF(OR(A415="",L415="",J415=""),"",IF(N(U415)&gt;0,U415,IF(E415="Long",L415*IF(K415="",$C$3,K415)*J415,IF(AND(N(F415)&gt;0,N(G415)&gt;0),MAX(0,ABS(F415-G415)-L415)*IF(K415="",$C$3,K415)*J415,IF(AND(D415="Put",N(F415)&gt;0),MAX(0,F415-L415)*IF(K415="",$C$3,K415)*J415,"")))))</f>
        <v/>
      </c>
      <c r="AC415" s="16" t="str">
        <f aca="false">IF(OR(A415="",L415="",J415="",R415="",R415="Open"),"",IF(E415="Short",L415-N(S415),N(S415)-L415)*IF(K415="",$C$3,K415)*J415-N(T415))</f>
        <v/>
      </c>
      <c r="AD415" s="17" t="str">
        <f aca="false">IF(OR(AC415="",AB415=""),"",IF(AB415&gt;0,AC415/AB415,""))</f>
        <v/>
      </c>
      <c r="AE415" s="18" t="str">
        <f aca="false">IF(OR(AC415="",Q415=""),"",DATE(YEAR(Q415),MONTH(Q415),1))</f>
        <v/>
      </c>
      <c r="AF415" s="15" t="str">
        <f aca="false">IF(AC415="","",1)</f>
        <v/>
      </c>
    </row>
    <row r="416" customFormat="false" ht="15" hidden="false" customHeight="false" outlineLevel="0" collapsed="false">
      <c r="A416" s="8"/>
      <c r="B416" s="9"/>
      <c r="C416" s="9"/>
      <c r="D416" s="9"/>
      <c r="E416" s="9"/>
      <c r="F416" s="10"/>
      <c r="G416" s="10"/>
      <c r="H416" s="8"/>
      <c r="I416" s="10"/>
      <c r="J416" s="9"/>
      <c r="K416" s="9"/>
      <c r="L416" s="10"/>
      <c r="M416" s="11"/>
      <c r="N416" s="12"/>
      <c r="O416" s="13"/>
      <c r="P416" s="13"/>
      <c r="Q416" s="8"/>
      <c r="R416" s="9"/>
      <c r="S416" s="10"/>
      <c r="T416" s="14"/>
      <c r="U416" s="14"/>
      <c r="V416" s="9"/>
      <c r="W416" s="9"/>
      <c r="X416" s="13"/>
      <c r="Y416" s="15" t="str">
        <f aca="false">IF(OR(A416="",H416=""),"",H416-A416)</f>
        <v/>
      </c>
      <c r="Z416" s="15" t="str">
        <f aca="false">IF(OR(A416="",Q416=""),"",Q416-A416)</f>
        <v/>
      </c>
      <c r="AA416" s="16" t="str">
        <f aca="false">IF(OR(L416="",J416=""),"",L416*IF(K416="",$C$3,K416)*J416*IF(E416="Short",1,-1))</f>
        <v/>
      </c>
      <c r="AB416" s="16" t="str">
        <f aca="false">IF(OR(A416="",L416="",J416=""),"",IF(N(U416)&gt;0,U416,IF(E416="Long",L416*IF(K416="",$C$3,K416)*J416,IF(AND(N(F416)&gt;0,N(G416)&gt;0),MAX(0,ABS(F416-G416)-L416)*IF(K416="",$C$3,K416)*J416,IF(AND(D416="Put",N(F416)&gt;0),MAX(0,F416-L416)*IF(K416="",$C$3,K416)*J416,"")))))</f>
        <v/>
      </c>
      <c r="AC416" s="16" t="str">
        <f aca="false">IF(OR(A416="",L416="",J416="",R416="",R416="Open"),"",IF(E416="Short",L416-N(S416),N(S416)-L416)*IF(K416="",$C$3,K416)*J416-N(T416))</f>
        <v/>
      </c>
      <c r="AD416" s="17" t="str">
        <f aca="false">IF(OR(AC416="",AB416=""),"",IF(AB416&gt;0,AC416/AB416,""))</f>
        <v/>
      </c>
      <c r="AE416" s="18" t="str">
        <f aca="false">IF(OR(AC416="",Q416=""),"",DATE(YEAR(Q416),MONTH(Q416),1))</f>
        <v/>
      </c>
      <c r="AF416" s="15" t="str">
        <f aca="false">IF(AC416="","",1)</f>
        <v/>
      </c>
    </row>
    <row r="417" customFormat="false" ht="15" hidden="false" customHeight="false" outlineLevel="0" collapsed="false">
      <c r="A417" s="8"/>
      <c r="B417" s="9"/>
      <c r="C417" s="9"/>
      <c r="D417" s="9"/>
      <c r="E417" s="9"/>
      <c r="F417" s="10"/>
      <c r="G417" s="10"/>
      <c r="H417" s="8"/>
      <c r="I417" s="10"/>
      <c r="J417" s="9"/>
      <c r="K417" s="9"/>
      <c r="L417" s="10"/>
      <c r="M417" s="11"/>
      <c r="N417" s="12"/>
      <c r="O417" s="13"/>
      <c r="P417" s="13"/>
      <c r="Q417" s="8"/>
      <c r="R417" s="9"/>
      <c r="S417" s="10"/>
      <c r="T417" s="14"/>
      <c r="U417" s="14"/>
      <c r="V417" s="9"/>
      <c r="W417" s="9"/>
      <c r="X417" s="13"/>
      <c r="Y417" s="15" t="str">
        <f aca="false">IF(OR(A417="",H417=""),"",H417-A417)</f>
        <v/>
      </c>
      <c r="Z417" s="15" t="str">
        <f aca="false">IF(OR(A417="",Q417=""),"",Q417-A417)</f>
        <v/>
      </c>
      <c r="AA417" s="16" t="str">
        <f aca="false">IF(OR(L417="",J417=""),"",L417*IF(K417="",$C$3,K417)*J417*IF(E417="Short",1,-1))</f>
        <v/>
      </c>
      <c r="AB417" s="16" t="str">
        <f aca="false">IF(OR(A417="",L417="",J417=""),"",IF(N(U417)&gt;0,U417,IF(E417="Long",L417*IF(K417="",$C$3,K417)*J417,IF(AND(N(F417)&gt;0,N(G417)&gt;0),MAX(0,ABS(F417-G417)-L417)*IF(K417="",$C$3,K417)*J417,IF(AND(D417="Put",N(F417)&gt;0),MAX(0,F417-L417)*IF(K417="",$C$3,K417)*J417,"")))))</f>
        <v/>
      </c>
      <c r="AC417" s="16" t="str">
        <f aca="false">IF(OR(A417="",L417="",J417="",R417="",R417="Open"),"",IF(E417="Short",L417-N(S417),N(S417)-L417)*IF(K417="",$C$3,K417)*J417-N(T417))</f>
        <v/>
      </c>
      <c r="AD417" s="17" t="str">
        <f aca="false">IF(OR(AC417="",AB417=""),"",IF(AB417&gt;0,AC417/AB417,""))</f>
        <v/>
      </c>
      <c r="AE417" s="18" t="str">
        <f aca="false">IF(OR(AC417="",Q417=""),"",DATE(YEAR(Q417),MONTH(Q417),1))</f>
        <v/>
      </c>
      <c r="AF417" s="15" t="str">
        <f aca="false">IF(AC417="","",1)</f>
        <v/>
      </c>
    </row>
    <row r="418" customFormat="false" ht="15" hidden="false" customHeight="false" outlineLevel="0" collapsed="false">
      <c r="A418" s="8"/>
      <c r="B418" s="9"/>
      <c r="C418" s="9"/>
      <c r="D418" s="9"/>
      <c r="E418" s="9"/>
      <c r="F418" s="10"/>
      <c r="G418" s="10"/>
      <c r="H418" s="8"/>
      <c r="I418" s="10"/>
      <c r="J418" s="9"/>
      <c r="K418" s="9"/>
      <c r="L418" s="10"/>
      <c r="M418" s="11"/>
      <c r="N418" s="12"/>
      <c r="O418" s="13"/>
      <c r="P418" s="13"/>
      <c r="Q418" s="8"/>
      <c r="R418" s="9"/>
      <c r="S418" s="10"/>
      <c r="T418" s="14"/>
      <c r="U418" s="14"/>
      <c r="V418" s="9"/>
      <c r="W418" s="9"/>
      <c r="X418" s="13"/>
      <c r="Y418" s="15" t="str">
        <f aca="false">IF(OR(A418="",H418=""),"",H418-A418)</f>
        <v/>
      </c>
      <c r="Z418" s="15" t="str">
        <f aca="false">IF(OR(A418="",Q418=""),"",Q418-A418)</f>
        <v/>
      </c>
      <c r="AA418" s="16" t="str">
        <f aca="false">IF(OR(L418="",J418=""),"",L418*IF(K418="",$C$3,K418)*J418*IF(E418="Short",1,-1))</f>
        <v/>
      </c>
      <c r="AB418" s="16" t="str">
        <f aca="false">IF(OR(A418="",L418="",J418=""),"",IF(N(U418)&gt;0,U418,IF(E418="Long",L418*IF(K418="",$C$3,K418)*J418,IF(AND(N(F418)&gt;0,N(G418)&gt;0),MAX(0,ABS(F418-G418)-L418)*IF(K418="",$C$3,K418)*J418,IF(AND(D418="Put",N(F418)&gt;0),MAX(0,F418-L418)*IF(K418="",$C$3,K418)*J418,"")))))</f>
        <v/>
      </c>
      <c r="AC418" s="16" t="str">
        <f aca="false">IF(OR(A418="",L418="",J418="",R418="",R418="Open"),"",IF(E418="Short",L418-N(S418),N(S418)-L418)*IF(K418="",$C$3,K418)*J418-N(T418))</f>
        <v/>
      </c>
      <c r="AD418" s="17" t="str">
        <f aca="false">IF(OR(AC418="",AB418=""),"",IF(AB418&gt;0,AC418/AB418,""))</f>
        <v/>
      </c>
      <c r="AE418" s="18" t="str">
        <f aca="false">IF(OR(AC418="",Q418=""),"",DATE(YEAR(Q418),MONTH(Q418),1))</f>
        <v/>
      </c>
      <c r="AF418" s="15" t="str">
        <f aca="false">IF(AC418="","",1)</f>
        <v/>
      </c>
    </row>
    <row r="419" customFormat="false" ht="15" hidden="false" customHeight="false" outlineLevel="0" collapsed="false">
      <c r="A419" s="8"/>
      <c r="B419" s="9"/>
      <c r="C419" s="9"/>
      <c r="D419" s="9"/>
      <c r="E419" s="9"/>
      <c r="F419" s="10"/>
      <c r="G419" s="10"/>
      <c r="H419" s="8"/>
      <c r="I419" s="10"/>
      <c r="J419" s="9"/>
      <c r="K419" s="9"/>
      <c r="L419" s="10"/>
      <c r="M419" s="11"/>
      <c r="N419" s="12"/>
      <c r="O419" s="13"/>
      <c r="P419" s="13"/>
      <c r="Q419" s="8"/>
      <c r="R419" s="9"/>
      <c r="S419" s="10"/>
      <c r="T419" s="14"/>
      <c r="U419" s="14"/>
      <c r="V419" s="9"/>
      <c r="W419" s="9"/>
      <c r="X419" s="13"/>
      <c r="Y419" s="15" t="str">
        <f aca="false">IF(OR(A419="",H419=""),"",H419-A419)</f>
        <v/>
      </c>
      <c r="Z419" s="15" t="str">
        <f aca="false">IF(OR(A419="",Q419=""),"",Q419-A419)</f>
        <v/>
      </c>
      <c r="AA419" s="16" t="str">
        <f aca="false">IF(OR(L419="",J419=""),"",L419*IF(K419="",$C$3,K419)*J419*IF(E419="Short",1,-1))</f>
        <v/>
      </c>
      <c r="AB419" s="16" t="str">
        <f aca="false">IF(OR(A419="",L419="",J419=""),"",IF(N(U419)&gt;0,U419,IF(E419="Long",L419*IF(K419="",$C$3,K419)*J419,IF(AND(N(F419)&gt;0,N(G419)&gt;0),MAX(0,ABS(F419-G419)-L419)*IF(K419="",$C$3,K419)*J419,IF(AND(D419="Put",N(F419)&gt;0),MAX(0,F419-L419)*IF(K419="",$C$3,K419)*J419,"")))))</f>
        <v/>
      </c>
      <c r="AC419" s="16" t="str">
        <f aca="false">IF(OR(A419="",L419="",J419="",R419="",R419="Open"),"",IF(E419="Short",L419-N(S419),N(S419)-L419)*IF(K419="",$C$3,K419)*J419-N(T419))</f>
        <v/>
      </c>
      <c r="AD419" s="17" t="str">
        <f aca="false">IF(OR(AC419="",AB419=""),"",IF(AB419&gt;0,AC419/AB419,""))</f>
        <v/>
      </c>
      <c r="AE419" s="18" t="str">
        <f aca="false">IF(OR(AC419="",Q419=""),"",DATE(YEAR(Q419),MONTH(Q419),1))</f>
        <v/>
      </c>
      <c r="AF419" s="15" t="str">
        <f aca="false">IF(AC419="","",1)</f>
        <v/>
      </c>
    </row>
    <row r="420" customFormat="false" ht="15" hidden="false" customHeight="false" outlineLevel="0" collapsed="false">
      <c r="A420" s="8"/>
      <c r="B420" s="9"/>
      <c r="C420" s="9"/>
      <c r="D420" s="9"/>
      <c r="E420" s="9"/>
      <c r="F420" s="10"/>
      <c r="G420" s="10"/>
      <c r="H420" s="8"/>
      <c r="I420" s="10"/>
      <c r="J420" s="9"/>
      <c r="K420" s="9"/>
      <c r="L420" s="10"/>
      <c r="M420" s="11"/>
      <c r="N420" s="12"/>
      <c r="O420" s="13"/>
      <c r="P420" s="13"/>
      <c r="Q420" s="8"/>
      <c r="R420" s="9"/>
      <c r="S420" s="10"/>
      <c r="T420" s="14"/>
      <c r="U420" s="14"/>
      <c r="V420" s="9"/>
      <c r="W420" s="9"/>
      <c r="X420" s="13"/>
      <c r="Y420" s="15" t="str">
        <f aca="false">IF(OR(A420="",H420=""),"",H420-A420)</f>
        <v/>
      </c>
      <c r="Z420" s="15" t="str">
        <f aca="false">IF(OR(A420="",Q420=""),"",Q420-A420)</f>
        <v/>
      </c>
      <c r="AA420" s="16" t="str">
        <f aca="false">IF(OR(L420="",J420=""),"",L420*IF(K420="",$C$3,K420)*J420*IF(E420="Short",1,-1))</f>
        <v/>
      </c>
      <c r="AB420" s="16" t="str">
        <f aca="false">IF(OR(A420="",L420="",J420=""),"",IF(N(U420)&gt;0,U420,IF(E420="Long",L420*IF(K420="",$C$3,K420)*J420,IF(AND(N(F420)&gt;0,N(G420)&gt;0),MAX(0,ABS(F420-G420)-L420)*IF(K420="",$C$3,K420)*J420,IF(AND(D420="Put",N(F420)&gt;0),MAX(0,F420-L420)*IF(K420="",$C$3,K420)*J420,"")))))</f>
        <v/>
      </c>
      <c r="AC420" s="16" t="str">
        <f aca="false">IF(OR(A420="",L420="",J420="",R420="",R420="Open"),"",IF(E420="Short",L420-N(S420),N(S420)-L420)*IF(K420="",$C$3,K420)*J420-N(T420))</f>
        <v/>
      </c>
      <c r="AD420" s="17" t="str">
        <f aca="false">IF(OR(AC420="",AB420=""),"",IF(AB420&gt;0,AC420/AB420,""))</f>
        <v/>
      </c>
      <c r="AE420" s="18" t="str">
        <f aca="false">IF(OR(AC420="",Q420=""),"",DATE(YEAR(Q420),MONTH(Q420),1))</f>
        <v/>
      </c>
      <c r="AF420" s="15" t="str">
        <f aca="false">IF(AC420="","",1)</f>
        <v/>
      </c>
    </row>
    <row r="421" customFormat="false" ht="15" hidden="false" customHeight="false" outlineLevel="0" collapsed="false">
      <c r="A421" s="8"/>
      <c r="B421" s="9"/>
      <c r="C421" s="9"/>
      <c r="D421" s="9"/>
      <c r="E421" s="9"/>
      <c r="F421" s="10"/>
      <c r="G421" s="10"/>
      <c r="H421" s="8"/>
      <c r="I421" s="10"/>
      <c r="J421" s="9"/>
      <c r="K421" s="9"/>
      <c r="L421" s="10"/>
      <c r="M421" s="11"/>
      <c r="N421" s="12"/>
      <c r="O421" s="13"/>
      <c r="P421" s="13"/>
      <c r="Q421" s="8"/>
      <c r="R421" s="9"/>
      <c r="S421" s="10"/>
      <c r="T421" s="14"/>
      <c r="U421" s="14"/>
      <c r="V421" s="9"/>
      <c r="W421" s="9"/>
      <c r="X421" s="13"/>
      <c r="Y421" s="15" t="str">
        <f aca="false">IF(OR(A421="",H421=""),"",H421-A421)</f>
        <v/>
      </c>
      <c r="Z421" s="15" t="str">
        <f aca="false">IF(OR(A421="",Q421=""),"",Q421-A421)</f>
        <v/>
      </c>
      <c r="AA421" s="16" t="str">
        <f aca="false">IF(OR(L421="",J421=""),"",L421*IF(K421="",$C$3,K421)*J421*IF(E421="Short",1,-1))</f>
        <v/>
      </c>
      <c r="AB421" s="16" t="str">
        <f aca="false">IF(OR(A421="",L421="",J421=""),"",IF(N(U421)&gt;0,U421,IF(E421="Long",L421*IF(K421="",$C$3,K421)*J421,IF(AND(N(F421)&gt;0,N(G421)&gt;0),MAX(0,ABS(F421-G421)-L421)*IF(K421="",$C$3,K421)*J421,IF(AND(D421="Put",N(F421)&gt;0),MAX(0,F421-L421)*IF(K421="",$C$3,K421)*J421,"")))))</f>
        <v/>
      </c>
      <c r="AC421" s="16" t="str">
        <f aca="false">IF(OR(A421="",L421="",J421="",R421="",R421="Open"),"",IF(E421="Short",L421-N(S421),N(S421)-L421)*IF(K421="",$C$3,K421)*J421-N(T421))</f>
        <v/>
      </c>
      <c r="AD421" s="17" t="str">
        <f aca="false">IF(OR(AC421="",AB421=""),"",IF(AB421&gt;0,AC421/AB421,""))</f>
        <v/>
      </c>
      <c r="AE421" s="18" t="str">
        <f aca="false">IF(OR(AC421="",Q421=""),"",DATE(YEAR(Q421),MONTH(Q421),1))</f>
        <v/>
      </c>
      <c r="AF421" s="15" t="str">
        <f aca="false">IF(AC421="","",1)</f>
        <v/>
      </c>
    </row>
    <row r="422" customFormat="false" ht="15" hidden="false" customHeight="false" outlineLevel="0" collapsed="false">
      <c r="A422" s="8"/>
      <c r="B422" s="9"/>
      <c r="C422" s="9"/>
      <c r="D422" s="9"/>
      <c r="E422" s="9"/>
      <c r="F422" s="10"/>
      <c r="G422" s="10"/>
      <c r="H422" s="8"/>
      <c r="I422" s="10"/>
      <c r="J422" s="9"/>
      <c r="K422" s="9"/>
      <c r="L422" s="10"/>
      <c r="M422" s="11"/>
      <c r="N422" s="12"/>
      <c r="O422" s="13"/>
      <c r="P422" s="13"/>
      <c r="Q422" s="8"/>
      <c r="R422" s="9"/>
      <c r="S422" s="10"/>
      <c r="T422" s="14"/>
      <c r="U422" s="14"/>
      <c r="V422" s="9"/>
      <c r="W422" s="9"/>
      <c r="X422" s="13"/>
      <c r="Y422" s="15" t="str">
        <f aca="false">IF(OR(A422="",H422=""),"",H422-A422)</f>
        <v/>
      </c>
      <c r="Z422" s="15" t="str">
        <f aca="false">IF(OR(A422="",Q422=""),"",Q422-A422)</f>
        <v/>
      </c>
      <c r="AA422" s="16" t="str">
        <f aca="false">IF(OR(L422="",J422=""),"",L422*IF(K422="",$C$3,K422)*J422*IF(E422="Short",1,-1))</f>
        <v/>
      </c>
      <c r="AB422" s="16" t="str">
        <f aca="false">IF(OR(A422="",L422="",J422=""),"",IF(N(U422)&gt;0,U422,IF(E422="Long",L422*IF(K422="",$C$3,K422)*J422,IF(AND(N(F422)&gt;0,N(G422)&gt;0),MAX(0,ABS(F422-G422)-L422)*IF(K422="",$C$3,K422)*J422,IF(AND(D422="Put",N(F422)&gt;0),MAX(0,F422-L422)*IF(K422="",$C$3,K422)*J422,"")))))</f>
        <v/>
      </c>
      <c r="AC422" s="16" t="str">
        <f aca="false">IF(OR(A422="",L422="",J422="",R422="",R422="Open"),"",IF(E422="Short",L422-N(S422),N(S422)-L422)*IF(K422="",$C$3,K422)*J422-N(T422))</f>
        <v/>
      </c>
      <c r="AD422" s="17" t="str">
        <f aca="false">IF(OR(AC422="",AB422=""),"",IF(AB422&gt;0,AC422/AB422,""))</f>
        <v/>
      </c>
      <c r="AE422" s="18" t="str">
        <f aca="false">IF(OR(AC422="",Q422=""),"",DATE(YEAR(Q422),MONTH(Q422),1))</f>
        <v/>
      </c>
      <c r="AF422" s="15" t="str">
        <f aca="false">IF(AC422="","",1)</f>
        <v/>
      </c>
    </row>
    <row r="423" customFormat="false" ht="15" hidden="false" customHeight="false" outlineLevel="0" collapsed="false">
      <c r="A423" s="8"/>
      <c r="B423" s="9"/>
      <c r="C423" s="9"/>
      <c r="D423" s="9"/>
      <c r="E423" s="9"/>
      <c r="F423" s="10"/>
      <c r="G423" s="10"/>
      <c r="H423" s="8"/>
      <c r="I423" s="10"/>
      <c r="J423" s="9"/>
      <c r="K423" s="9"/>
      <c r="L423" s="10"/>
      <c r="M423" s="11"/>
      <c r="N423" s="12"/>
      <c r="O423" s="13"/>
      <c r="P423" s="13"/>
      <c r="Q423" s="8"/>
      <c r="R423" s="9"/>
      <c r="S423" s="10"/>
      <c r="T423" s="14"/>
      <c r="U423" s="14"/>
      <c r="V423" s="9"/>
      <c r="W423" s="9"/>
      <c r="X423" s="13"/>
      <c r="Y423" s="15" t="str">
        <f aca="false">IF(OR(A423="",H423=""),"",H423-A423)</f>
        <v/>
      </c>
      <c r="Z423" s="15" t="str">
        <f aca="false">IF(OR(A423="",Q423=""),"",Q423-A423)</f>
        <v/>
      </c>
      <c r="AA423" s="16" t="str">
        <f aca="false">IF(OR(L423="",J423=""),"",L423*IF(K423="",$C$3,K423)*J423*IF(E423="Short",1,-1))</f>
        <v/>
      </c>
      <c r="AB423" s="16" t="str">
        <f aca="false">IF(OR(A423="",L423="",J423=""),"",IF(N(U423)&gt;0,U423,IF(E423="Long",L423*IF(K423="",$C$3,K423)*J423,IF(AND(N(F423)&gt;0,N(G423)&gt;0),MAX(0,ABS(F423-G423)-L423)*IF(K423="",$C$3,K423)*J423,IF(AND(D423="Put",N(F423)&gt;0),MAX(0,F423-L423)*IF(K423="",$C$3,K423)*J423,"")))))</f>
        <v/>
      </c>
      <c r="AC423" s="16" t="str">
        <f aca="false">IF(OR(A423="",L423="",J423="",R423="",R423="Open"),"",IF(E423="Short",L423-N(S423),N(S423)-L423)*IF(K423="",$C$3,K423)*J423-N(T423))</f>
        <v/>
      </c>
      <c r="AD423" s="17" t="str">
        <f aca="false">IF(OR(AC423="",AB423=""),"",IF(AB423&gt;0,AC423/AB423,""))</f>
        <v/>
      </c>
      <c r="AE423" s="18" t="str">
        <f aca="false">IF(OR(AC423="",Q423=""),"",DATE(YEAR(Q423),MONTH(Q423),1))</f>
        <v/>
      </c>
      <c r="AF423" s="15" t="str">
        <f aca="false">IF(AC423="","",1)</f>
        <v/>
      </c>
    </row>
    <row r="424" customFormat="false" ht="15" hidden="false" customHeight="false" outlineLevel="0" collapsed="false">
      <c r="A424" s="8"/>
      <c r="B424" s="9"/>
      <c r="C424" s="9"/>
      <c r="D424" s="9"/>
      <c r="E424" s="9"/>
      <c r="F424" s="10"/>
      <c r="G424" s="10"/>
      <c r="H424" s="8"/>
      <c r="I424" s="10"/>
      <c r="J424" s="9"/>
      <c r="K424" s="9"/>
      <c r="L424" s="10"/>
      <c r="M424" s="11"/>
      <c r="N424" s="12"/>
      <c r="O424" s="13"/>
      <c r="P424" s="13"/>
      <c r="Q424" s="8"/>
      <c r="R424" s="9"/>
      <c r="S424" s="10"/>
      <c r="T424" s="14"/>
      <c r="U424" s="14"/>
      <c r="V424" s="9"/>
      <c r="W424" s="9"/>
      <c r="X424" s="13"/>
      <c r="Y424" s="15" t="str">
        <f aca="false">IF(OR(A424="",H424=""),"",H424-A424)</f>
        <v/>
      </c>
      <c r="Z424" s="15" t="str">
        <f aca="false">IF(OR(A424="",Q424=""),"",Q424-A424)</f>
        <v/>
      </c>
      <c r="AA424" s="16" t="str">
        <f aca="false">IF(OR(L424="",J424=""),"",L424*IF(K424="",$C$3,K424)*J424*IF(E424="Short",1,-1))</f>
        <v/>
      </c>
      <c r="AB424" s="16" t="str">
        <f aca="false">IF(OR(A424="",L424="",J424=""),"",IF(N(U424)&gt;0,U424,IF(E424="Long",L424*IF(K424="",$C$3,K424)*J424,IF(AND(N(F424)&gt;0,N(G424)&gt;0),MAX(0,ABS(F424-G424)-L424)*IF(K424="",$C$3,K424)*J424,IF(AND(D424="Put",N(F424)&gt;0),MAX(0,F424-L424)*IF(K424="",$C$3,K424)*J424,"")))))</f>
        <v/>
      </c>
      <c r="AC424" s="16" t="str">
        <f aca="false">IF(OR(A424="",L424="",J424="",R424="",R424="Open"),"",IF(E424="Short",L424-N(S424),N(S424)-L424)*IF(K424="",$C$3,K424)*J424-N(T424))</f>
        <v/>
      </c>
      <c r="AD424" s="17" t="str">
        <f aca="false">IF(OR(AC424="",AB424=""),"",IF(AB424&gt;0,AC424/AB424,""))</f>
        <v/>
      </c>
      <c r="AE424" s="18" t="str">
        <f aca="false">IF(OR(AC424="",Q424=""),"",DATE(YEAR(Q424),MONTH(Q424),1))</f>
        <v/>
      </c>
      <c r="AF424" s="15" t="str">
        <f aca="false">IF(AC424="","",1)</f>
        <v/>
      </c>
    </row>
    <row r="425" customFormat="false" ht="15" hidden="false" customHeight="false" outlineLevel="0" collapsed="false">
      <c r="A425" s="8"/>
      <c r="B425" s="9"/>
      <c r="C425" s="9"/>
      <c r="D425" s="9"/>
      <c r="E425" s="9"/>
      <c r="F425" s="10"/>
      <c r="G425" s="10"/>
      <c r="H425" s="8"/>
      <c r="I425" s="10"/>
      <c r="J425" s="9"/>
      <c r="K425" s="9"/>
      <c r="L425" s="10"/>
      <c r="M425" s="11"/>
      <c r="N425" s="12"/>
      <c r="O425" s="13"/>
      <c r="P425" s="13"/>
      <c r="Q425" s="8"/>
      <c r="R425" s="9"/>
      <c r="S425" s="10"/>
      <c r="T425" s="14"/>
      <c r="U425" s="14"/>
      <c r="V425" s="9"/>
      <c r="W425" s="9"/>
      <c r="X425" s="13"/>
      <c r="Y425" s="15" t="str">
        <f aca="false">IF(OR(A425="",H425=""),"",H425-A425)</f>
        <v/>
      </c>
      <c r="Z425" s="15" t="str">
        <f aca="false">IF(OR(A425="",Q425=""),"",Q425-A425)</f>
        <v/>
      </c>
      <c r="AA425" s="16" t="str">
        <f aca="false">IF(OR(L425="",J425=""),"",L425*IF(K425="",$C$3,K425)*J425*IF(E425="Short",1,-1))</f>
        <v/>
      </c>
      <c r="AB425" s="16" t="str">
        <f aca="false">IF(OR(A425="",L425="",J425=""),"",IF(N(U425)&gt;0,U425,IF(E425="Long",L425*IF(K425="",$C$3,K425)*J425,IF(AND(N(F425)&gt;0,N(G425)&gt;0),MAX(0,ABS(F425-G425)-L425)*IF(K425="",$C$3,K425)*J425,IF(AND(D425="Put",N(F425)&gt;0),MAX(0,F425-L425)*IF(K425="",$C$3,K425)*J425,"")))))</f>
        <v/>
      </c>
      <c r="AC425" s="16" t="str">
        <f aca="false">IF(OR(A425="",L425="",J425="",R425="",R425="Open"),"",IF(E425="Short",L425-N(S425),N(S425)-L425)*IF(K425="",$C$3,K425)*J425-N(T425))</f>
        <v/>
      </c>
      <c r="AD425" s="17" t="str">
        <f aca="false">IF(OR(AC425="",AB425=""),"",IF(AB425&gt;0,AC425/AB425,""))</f>
        <v/>
      </c>
      <c r="AE425" s="18" t="str">
        <f aca="false">IF(OR(AC425="",Q425=""),"",DATE(YEAR(Q425),MONTH(Q425),1))</f>
        <v/>
      </c>
      <c r="AF425" s="15" t="str">
        <f aca="false">IF(AC425="","",1)</f>
        <v/>
      </c>
    </row>
    <row r="426" customFormat="false" ht="15" hidden="false" customHeight="false" outlineLevel="0" collapsed="false">
      <c r="A426" s="8"/>
      <c r="B426" s="9"/>
      <c r="C426" s="9"/>
      <c r="D426" s="9"/>
      <c r="E426" s="9"/>
      <c r="F426" s="10"/>
      <c r="G426" s="10"/>
      <c r="H426" s="8"/>
      <c r="I426" s="10"/>
      <c r="J426" s="9"/>
      <c r="K426" s="9"/>
      <c r="L426" s="10"/>
      <c r="M426" s="11"/>
      <c r="N426" s="12"/>
      <c r="O426" s="13"/>
      <c r="P426" s="13"/>
      <c r="Q426" s="8"/>
      <c r="R426" s="9"/>
      <c r="S426" s="10"/>
      <c r="T426" s="14"/>
      <c r="U426" s="14"/>
      <c r="V426" s="9"/>
      <c r="W426" s="9"/>
      <c r="X426" s="13"/>
      <c r="Y426" s="15" t="str">
        <f aca="false">IF(OR(A426="",H426=""),"",H426-A426)</f>
        <v/>
      </c>
      <c r="Z426" s="15" t="str">
        <f aca="false">IF(OR(A426="",Q426=""),"",Q426-A426)</f>
        <v/>
      </c>
      <c r="AA426" s="16" t="str">
        <f aca="false">IF(OR(L426="",J426=""),"",L426*IF(K426="",$C$3,K426)*J426*IF(E426="Short",1,-1))</f>
        <v/>
      </c>
      <c r="AB426" s="16" t="str">
        <f aca="false">IF(OR(A426="",L426="",J426=""),"",IF(N(U426)&gt;0,U426,IF(E426="Long",L426*IF(K426="",$C$3,K426)*J426,IF(AND(N(F426)&gt;0,N(G426)&gt;0),MAX(0,ABS(F426-G426)-L426)*IF(K426="",$C$3,K426)*J426,IF(AND(D426="Put",N(F426)&gt;0),MAX(0,F426-L426)*IF(K426="",$C$3,K426)*J426,"")))))</f>
        <v/>
      </c>
      <c r="AC426" s="16" t="str">
        <f aca="false">IF(OR(A426="",L426="",J426="",R426="",R426="Open"),"",IF(E426="Short",L426-N(S426),N(S426)-L426)*IF(K426="",$C$3,K426)*J426-N(T426))</f>
        <v/>
      </c>
      <c r="AD426" s="17" t="str">
        <f aca="false">IF(OR(AC426="",AB426=""),"",IF(AB426&gt;0,AC426/AB426,""))</f>
        <v/>
      </c>
      <c r="AE426" s="18" t="str">
        <f aca="false">IF(OR(AC426="",Q426=""),"",DATE(YEAR(Q426),MONTH(Q426),1))</f>
        <v/>
      </c>
      <c r="AF426" s="15" t="str">
        <f aca="false">IF(AC426="","",1)</f>
        <v/>
      </c>
    </row>
    <row r="427" customFormat="false" ht="15" hidden="false" customHeight="false" outlineLevel="0" collapsed="false">
      <c r="A427" s="8"/>
      <c r="B427" s="9"/>
      <c r="C427" s="9"/>
      <c r="D427" s="9"/>
      <c r="E427" s="9"/>
      <c r="F427" s="10"/>
      <c r="G427" s="10"/>
      <c r="H427" s="8"/>
      <c r="I427" s="10"/>
      <c r="J427" s="9"/>
      <c r="K427" s="9"/>
      <c r="L427" s="10"/>
      <c r="M427" s="11"/>
      <c r="N427" s="12"/>
      <c r="O427" s="13"/>
      <c r="P427" s="13"/>
      <c r="Q427" s="8"/>
      <c r="R427" s="9"/>
      <c r="S427" s="10"/>
      <c r="T427" s="14"/>
      <c r="U427" s="14"/>
      <c r="V427" s="9"/>
      <c r="W427" s="9"/>
      <c r="X427" s="13"/>
      <c r="Y427" s="15" t="str">
        <f aca="false">IF(OR(A427="",H427=""),"",H427-A427)</f>
        <v/>
      </c>
      <c r="Z427" s="15" t="str">
        <f aca="false">IF(OR(A427="",Q427=""),"",Q427-A427)</f>
        <v/>
      </c>
      <c r="AA427" s="16" t="str">
        <f aca="false">IF(OR(L427="",J427=""),"",L427*IF(K427="",$C$3,K427)*J427*IF(E427="Short",1,-1))</f>
        <v/>
      </c>
      <c r="AB427" s="16" t="str">
        <f aca="false">IF(OR(A427="",L427="",J427=""),"",IF(N(U427)&gt;0,U427,IF(E427="Long",L427*IF(K427="",$C$3,K427)*J427,IF(AND(N(F427)&gt;0,N(G427)&gt;0),MAX(0,ABS(F427-G427)-L427)*IF(K427="",$C$3,K427)*J427,IF(AND(D427="Put",N(F427)&gt;0),MAX(0,F427-L427)*IF(K427="",$C$3,K427)*J427,"")))))</f>
        <v/>
      </c>
      <c r="AC427" s="16" t="str">
        <f aca="false">IF(OR(A427="",L427="",J427="",R427="",R427="Open"),"",IF(E427="Short",L427-N(S427),N(S427)-L427)*IF(K427="",$C$3,K427)*J427-N(T427))</f>
        <v/>
      </c>
      <c r="AD427" s="17" t="str">
        <f aca="false">IF(OR(AC427="",AB427=""),"",IF(AB427&gt;0,AC427/AB427,""))</f>
        <v/>
      </c>
      <c r="AE427" s="18" t="str">
        <f aca="false">IF(OR(AC427="",Q427=""),"",DATE(YEAR(Q427),MONTH(Q427),1))</f>
        <v/>
      </c>
      <c r="AF427" s="15" t="str">
        <f aca="false">IF(AC427="","",1)</f>
        <v/>
      </c>
    </row>
    <row r="428" customFormat="false" ht="15" hidden="false" customHeight="false" outlineLevel="0" collapsed="false">
      <c r="A428" s="8"/>
      <c r="B428" s="9"/>
      <c r="C428" s="9"/>
      <c r="D428" s="9"/>
      <c r="E428" s="9"/>
      <c r="F428" s="10"/>
      <c r="G428" s="10"/>
      <c r="H428" s="8"/>
      <c r="I428" s="10"/>
      <c r="J428" s="9"/>
      <c r="K428" s="9"/>
      <c r="L428" s="10"/>
      <c r="M428" s="11"/>
      <c r="N428" s="12"/>
      <c r="O428" s="13"/>
      <c r="P428" s="13"/>
      <c r="Q428" s="8"/>
      <c r="R428" s="9"/>
      <c r="S428" s="10"/>
      <c r="T428" s="14"/>
      <c r="U428" s="14"/>
      <c r="V428" s="9"/>
      <c r="W428" s="9"/>
      <c r="X428" s="13"/>
      <c r="Y428" s="15" t="str">
        <f aca="false">IF(OR(A428="",H428=""),"",H428-A428)</f>
        <v/>
      </c>
      <c r="Z428" s="15" t="str">
        <f aca="false">IF(OR(A428="",Q428=""),"",Q428-A428)</f>
        <v/>
      </c>
      <c r="AA428" s="16" t="str">
        <f aca="false">IF(OR(L428="",J428=""),"",L428*IF(K428="",$C$3,K428)*J428*IF(E428="Short",1,-1))</f>
        <v/>
      </c>
      <c r="AB428" s="16" t="str">
        <f aca="false">IF(OR(A428="",L428="",J428=""),"",IF(N(U428)&gt;0,U428,IF(E428="Long",L428*IF(K428="",$C$3,K428)*J428,IF(AND(N(F428)&gt;0,N(G428)&gt;0),MAX(0,ABS(F428-G428)-L428)*IF(K428="",$C$3,K428)*J428,IF(AND(D428="Put",N(F428)&gt;0),MAX(0,F428-L428)*IF(K428="",$C$3,K428)*J428,"")))))</f>
        <v/>
      </c>
      <c r="AC428" s="16" t="str">
        <f aca="false">IF(OR(A428="",L428="",J428="",R428="",R428="Open"),"",IF(E428="Short",L428-N(S428),N(S428)-L428)*IF(K428="",$C$3,K428)*J428-N(T428))</f>
        <v/>
      </c>
      <c r="AD428" s="17" t="str">
        <f aca="false">IF(OR(AC428="",AB428=""),"",IF(AB428&gt;0,AC428/AB428,""))</f>
        <v/>
      </c>
      <c r="AE428" s="18" t="str">
        <f aca="false">IF(OR(AC428="",Q428=""),"",DATE(YEAR(Q428),MONTH(Q428),1))</f>
        <v/>
      </c>
      <c r="AF428" s="15" t="str">
        <f aca="false">IF(AC428="","",1)</f>
        <v/>
      </c>
    </row>
    <row r="429" customFormat="false" ht="15" hidden="false" customHeight="false" outlineLevel="0" collapsed="false">
      <c r="A429" s="8"/>
      <c r="B429" s="9"/>
      <c r="C429" s="9"/>
      <c r="D429" s="9"/>
      <c r="E429" s="9"/>
      <c r="F429" s="10"/>
      <c r="G429" s="10"/>
      <c r="H429" s="8"/>
      <c r="I429" s="10"/>
      <c r="J429" s="9"/>
      <c r="K429" s="9"/>
      <c r="L429" s="10"/>
      <c r="M429" s="11"/>
      <c r="N429" s="12"/>
      <c r="O429" s="13"/>
      <c r="P429" s="13"/>
      <c r="Q429" s="8"/>
      <c r="R429" s="9"/>
      <c r="S429" s="10"/>
      <c r="T429" s="14"/>
      <c r="U429" s="14"/>
      <c r="V429" s="9"/>
      <c r="W429" s="9"/>
      <c r="X429" s="13"/>
      <c r="Y429" s="15" t="str">
        <f aca="false">IF(OR(A429="",H429=""),"",H429-A429)</f>
        <v/>
      </c>
      <c r="Z429" s="15" t="str">
        <f aca="false">IF(OR(A429="",Q429=""),"",Q429-A429)</f>
        <v/>
      </c>
      <c r="AA429" s="16" t="str">
        <f aca="false">IF(OR(L429="",J429=""),"",L429*IF(K429="",$C$3,K429)*J429*IF(E429="Short",1,-1))</f>
        <v/>
      </c>
      <c r="AB429" s="16" t="str">
        <f aca="false">IF(OR(A429="",L429="",J429=""),"",IF(N(U429)&gt;0,U429,IF(E429="Long",L429*IF(K429="",$C$3,K429)*J429,IF(AND(N(F429)&gt;0,N(G429)&gt;0),MAX(0,ABS(F429-G429)-L429)*IF(K429="",$C$3,K429)*J429,IF(AND(D429="Put",N(F429)&gt;0),MAX(0,F429-L429)*IF(K429="",$C$3,K429)*J429,"")))))</f>
        <v/>
      </c>
      <c r="AC429" s="16" t="str">
        <f aca="false">IF(OR(A429="",L429="",J429="",R429="",R429="Open"),"",IF(E429="Short",L429-N(S429),N(S429)-L429)*IF(K429="",$C$3,K429)*J429-N(T429))</f>
        <v/>
      </c>
      <c r="AD429" s="17" t="str">
        <f aca="false">IF(OR(AC429="",AB429=""),"",IF(AB429&gt;0,AC429/AB429,""))</f>
        <v/>
      </c>
      <c r="AE429" s="18" t="str">
        <f aca="false">IF(OR(AC429="",Q429=""),"",DATE(YEAR(Q429),MONTH(Q429),1))</f>
        <v/>
      </c>
      <c r="AF429" s="15" t="str">
        <f aca="false">IF(AC429="","",1)</f>
        <v/>
      </c>
    </row>
    <row r="430" customFormat="false" ht="15" hidden="false" customHeight="false" outlineLevel="0" collapsed="false">
      <c r="A430" s="8"/>
      <c r="B430" s="9"/>
      <c r="C430" s="9"/>
      <c r="D430" s="9"/>
      <c r="E430" s="9"/>
      <c r="F430" s="10"/>
      <c r="G430" s="10"/>
      <c r="H430" s="8"/>
      <c r="I430" s="10"/>
      <c r="J430" s="9"/>
      <c r="K430" s="9"/>
      <c r="L430" s="10"/>
      <c r="M430" s="11"/>
      <c r="N430" s="12"/>
      <c r="O430" s="13"/>
      <c r="P430" s="13"/>
      <c r="Q430" s="8"/>
      <c r="R430" s="9"/>
      <c r="S430" s="10"/>
      <c r="T430" s="14"/>
      <c r="U430" s="14"/>
      <c r="V430" s="9"/>
      <c r="W430" s="9"/>
      <c r="X430" s="13"/>
      <c r="Y430" s="15" t="str">
        <f aca="false">IF(OR(A430="",H430=""),"",H430-A430)</f>
        <v/>
      </c>
      <c r="Z430" s="15" t="str">
        <f aca="false">IF(OR(A430="",Q430=""),"",Q430-A430)</f>
        <v/>
      </c>
      <c r="AA430" s="16" t="str">
        <f aca="false">IF(OR(L430="",J430=""),"",L430*IF(K430="",$C$3,K430)*J430*IF(E430="Short",1,-1))</f>
        <v/>
      </c>
      <c r="AB430" s="16" t="str">
        <f aca="false">IF(OR(A430="",L430="",J430=""),"",IF(N(U430)&gt;0,U430,IF(E430="Long",L430*IF(K430="",$C$3,K430)*J430,IF(AND(N(F430)&gt;0,N(G430)&gt;0),MAX(0,ABS(F430-G430)-L430)*IF(K430="",$C$3,K430)*J430,IF(AND(D430="Put",N(F430)&gt;0),MAX(0,F430-L430)*IF(K430="",$C$3,K430)*J430,"")))))</f>
        <v/>
      </c>
      <c r="AC430" s="16" t="str">
        <f aca="false">IF(OR(A430="",L430="",J430="",R430="",R430="Open"),"",IF(E430="Short",L430-N(S430),N(S430)-L430)*IF(K430="",$C$3,K430)*J430-N(T430))</f>
        <v/>
      </c>
      <c r="AD430" s="17" t="str">
        <f aca="false">IF(OR(AC430="",AB430=""),"",IF(AB430&gt;0,AC430/AB430,""))</f>
        <v/>
      </c>
      <c r="AE430" s="18" t="str">
        <f aca="false">IF(OR(AC430="",Q430=""),"",DATE(YEAR(Q430),MONTH(Q430),1))</f>
        <v/>
      </c>
      <c r="AF430" s="15" t="str">
        <f aca="false">IF(AC430="","",1)</f>
        <v/>
      </c>
    </row>
    <row r="431" customFormat="false" ht="15" hidden="false" customHeight="false" outlineLevel="0" collapsed="false">
      <c r="A431" s="8"/>
      <c r="B431" s="9"/>
      <c r="C431" s="9"/>
      <c r="D431" s="9"/>
      <c r="E431" s="9"/>
      <c r="F431" s="10"/>
      <c r="G431" s="10"/>
      <c r="H431" s="8"/>
      <c r="I431" s="10"/>
      <c r="J431" s="9"/>
      <c r="K431" s="9"/>
      <c r="L431" s="10"/>
      <c r="M431" s="11"/>
      <c r="N431" s="12"/>
      <c r="O431" s="13"/>
      <c r="P431" s="13"/>
      <c r="Q431" s="8"/>
      <c r="R431" s="9"/>
      <c r="S431" s="10"/>
      <c r="T431" s="14"/>
      <c r="U431" s="14"/>
      <c r="V431" s="9"/>
      <c r="W431" s="9"/>
      <c r="X431" s="13"/>
      <c r="Y431" s="15" t="str">
        <f aca="false">IF(OR(A431="",H431=""),"",H431-A431)</f>
        <v/>
      </c>
      <c r="Z431" s="15" t="str">
        <f aca="false">IF(OR(A431="",Q431=""),"",Q431-A431)</f>
        <v/>
      </c>
      <c r="AA431" s="16" t="str">
        <f aca="false">IF(OR(L431="",J431=""),"",L431*IF(K431="",$C$3,K431)*J431*IF(E431="Short",1,-1))</f>
        <v/>
      </c>
      <c r="AB431" s="16" t="str">
        <f aca="false">IF(OR(A431="",L431="",J431=""),"",IF(N(U431)&gt;0,U431,IF(E431="Long",L431*IF(K431="",$C$3,K431)*J431,IF(AND(N(F431)&gt;0,N(G431)&gt;0),MAX(0,ABS(F431-G431)-L431)*IF(K431="",$C$3,K431)*J431,IF(AND(D431="Put",N(F431)&gt;0),MAX(0,F431-L431)*IF(K431="",$C$3,K431)*J431,"")))))</f>
        <v/>
      </c>
      <c r="AC431" s="16" t="str">
        <f aca="false">IF(OR(A431="",L431="",J431="",R431="",R431="Open"),"",IF(E431="Short",L431-N(S431),N(S431)-L431)*IF(K431="",$C$3,K431)*J431-N(T431))</f>
        <v/>
      </c>
      <c r="AD431" s="17" t="str">
        <f aca="false">IF(OR(AC431="",AB431=""),"",IF(AB431&gt;0,AC431/AB431,""))</f>
        <v/>
      </c>
      <c r="AE431" s="18" t="str">
        <f aca="false">IF(OR(AC431="",Q431=""),"",DATE(YEAR(Q431),MONTH(Q431),1))</f>
        <v/>
      </c>
      <c r="AF431" s="15" t="str">
        <f aca="false">IF(AC431="","",1)</f>
        <v/>
      </c>
    </row>
    <row r="432" customFormat="false" ht="15" hidden="false" customHeight="false" outlineLevel="0" collapsed="false">
      <c r="A432" s="8"/>
      <c r="B432" s="9"/>
      <c r="C432" s="9"/>
      <c r="D432" s="9"/>
      <c r="E432" s="9"/>
      <c r="F432" s="10"/>
      <c r="G432" s="10"/>
      <c r="H432" s="8"/>
      <c r="I432" s="10"/>
      <c r="J432" s="9"/>
      <c r="K432" s="9"/>
      <c r="L432" s="10"/>
      <c r="M432" s="11"/>
      <c r="N432" s="12"/>
      <c r="O432" s="13"/>
      <c r="P432" s="13"/>
      <c r="Q432" s="8"/>
      <c r="R432" s="9"/>
      <c r="S432" s="10"/>
      <c r="T432" s="14"/>
      <c r="U432" s="14"/>
      <c r="V432" s="9"/>
      <c r="W432" s="9"/>
      <c r="X432" s="13"/>
      <c r="Y432" s="15" t="str">
        <f aca="false">IF(OR(A432="",H432=""),"",H432-A432)</f>
        <v/>
      </c>
      <c r="Z432" s="15" t="str">
        <f aca="false">IF(OR(A432="",Q432=""),"",Q432-A432)</f>
        <v/>
      </c>
      <c r="AA432" s="16" t="str">
        <f aca="false">IF(OR(L432="",J432=""),"",L432*IF(K432="",$C$3,K432)*J432*IF(E432="Short",1,-1))</f>
        <v/>
      </c>
      <c r="AB432" s="16" t="str">
        <f aca="false">IF(OR(A432="",L432="",J432=""),"",IF(N(U432)&gt;0,U432,IF(E432="Long",L432*IF(K432="",$C$3,K432)*J432,IF(AND(N(F432)&gt;0,N(G432)&gt;0),MAX(0,ABS(F432-G432)-L432)*IF(K432="",$C$3,K432)*J432,IF(AND(D432="Put",N(F432)&gt;0),MAX(0,F432-L432)*IF(K432="",$C$3,K432)*J432,"")))))</f>
        <v/>
      </c>
      <c r="AC432" s="16" t="str">
        <f aca="false">IF(OR(A432="",L432="",J432="",R432="",R432="Open"),"",IF(E432="Short",L432-N(S432),N(S432)-L432)*IF(K432="",$C$3,K432)*J432-N(T432))</f>
        <v/>
      </c>
      <c r="AD432" s="17" t="str">
        <f aca="false">IF(OR(AC432="",AB432=""),"",IF(AB432&gt;0,AC432/AB432,""))</f>
        <v/>
      </c>
      <c r="AE432" s="18" t="str">
        <f aca="false">IF(OR(AC432="",Q432=""),"",DATE(YEAR(Q432),MONTH(Q432),1))</f>
        <v/>
      </c>
      <c r="AF432" s="15" t="str">
        <f aca="false">IF(AC432="","",1)</f>
        <v/>
      </c>
    </row>
    <row r="433" customFormat="false" ht="15" hidden="false" customHeight="false" outlineLevel="0" collapsed="false">
      <c r="A433" s="8"/>
      <c r="B433" s="9"/>
      <c r="C433" s="9"/>
      <c r="D433" s="9"/>
      <c r="E433" s="9"/>
      <c r="F433" s="10"/>
      <c r="G433" s="10"/>
      <c r="H433" s="8"/>
      <c r="I433" s="10"/>
      <c r="J433" s="9"/>
      <c r="K433" s="9"/>
      <c r="L433" s="10"/>
      <c r="M433" s="11"/>
      <c r="N433" s="12"/>
      <c r="O433" s="13"/>
      <c r="P433" s="13"/>
      <c r="Q433" s="8"/>
      <c r="R433" s="9"/>
      <c r="S433" s="10"/>
      <c r="T433" s="14"/>
      <c r="U433" s="14"/>
      <c r="V433" s="9"/>
      <c r="W433" s="9"/>
      <c r="X433" s="13"/>
      <c r="Y433" s="15" t="str">
        <f aca="false">IF(OR(A433="",H433=""),"",H433-A433)</f>
        <v/>
      </c>
      <c r="Z433" s="15" t="str">
        <f aca="false">IF(OR(A433="",Q433=""),"",Q433-A433)</f>
        <v/>
      </c>
      <c r="AA433" s="16" t="str">
        <f aca="false">IF(OR(L433="",J433=""),"",L433*IF(K433="",$C$3,K433)*J433*IF(E433="Short",1,-1))</f>
        <v/>
      </c>
      <c r="AB433" s="16" t="str">
        <f aca="false">IF(OR(A433="",L433="",J433=""),"",IF(N(U433)&gt;0,U433,IF(E433="Long",L433*IF(K433="",$C$3,K433)*J433,IF(AND(N(F433)&gt;0,N(G433)&gt;0),MAX(0,ABS(F433-G433)-L433)*IF(K433="",$C$3,K433)*J433,IF(AND(D433="Put",N(F433)&gt;0),MAX(0,F433-L433)*IF(K433="",$C$3,K433)*J433,"")))))</f>
        <v/>
      </c>
      <c r="AC433" s="16" t="str">
        <f aca="false">IF(OR(A433="",L433="",J433="",R433="",R433="Open"),"",IF(E433="Short",L433-N(S433),N(S433)-L433)*IF(K433="",$C$3,K433)*J433-N(T433))</f>
        <v/>
      </c>
      <c r="AD433" s="17" t="str">
        <f aca="false">IF(OR(AC433="",AB433=""),"",IF(AB433&gt;0,AC433/AB433,""))</f>
        <v/>
      </c>
      <c r="AE433" s="18" t="str">
        <f aca="false">IF(OR(AC433="",Q433=""),"",DATE(YEAR(Q433),MONTH(Q433),1))</f>
        <v/>
      </c>
      <c r="AF433" s="15" t="str">
        <f aca="false">IF(AC433="","",1)</f>
        <v/>
      </c>
    </row>
    <row r="434" customFormat="false" ht="15" hidden="false" customHeight="false" outlineLevel="0" collapsed="false">
      <c r="A434" s="8"/>
      <c r="B434" s="9"/>
      <c r="C434" s="9"/>
      <c r="D434" s="9"/>
      <c r="E434" s="9"/>
      <c r="F434" s="10"/>
      <c r="G434" s="10"/>
      <c r="H434" s="8"/>
      <c r="I434" s="10"/>
      <c r="J434" s="9"/>
      <c r="K434" s="9"/>
      <c r="L434" s="10"/>
      <c r="M434" s="11"/>
      <c r="N434" s="12"/>
      <c r="O434" s="13"/>
      <c r="P434" s="13"/>
      <c r="Q434" s="8"/>
      <c r="R434" s="9"/>
      <c r="S434" s="10"/>
      <c r="T434" s="14"/>
      <c r="U434" s="14"/>
      <c r="V434" s="9"/>
      <c r="W434" s="9"/>
      <c r="X434" s="13"/>
      <c r="Y434" s="15" t="str">
        <f aca="false">IF(OR(A434="",H434=""),"",H434-A434)</f>
        <v/>
      </c>
      <c r="Z434" s="15" t="str">
        <f aca="false">IF(OR(A434="",Q434=""),"",Q434-A434)</f>
        <v/>
      </c>
      <c r="AA434" s="16" t="str">
        <f aca="false">IF(OR(L434="",J434=""),"",L434*IF(K434="",$C$3,K434)*J434*IF(E434="Short",1,-1))</f>
        <v/>
      </c>
      <c r="AB434" s="16" t="str">
        <f aca="false">IF(OR(A434="",L434="",J434=""),"",IF(N(U434)&gt;0,U434,IF(E434="Long",L434*IF(K434="",$C$3,K434)*J434,IF(AND(N(F434)&gt;0,N(G434)&gt;0),MAX(0,ABS(F434-G434)-L434)*IF(K434="",$C$3,K434)*J434,IF(AND(D434="Put",N(F434)&gt;0),MAX(0,F434-L434)*IF(K434="",$C$3,K434)*J434,"")))))</f>
        <v/>
      </c>
      <c r="AC434" s="16" t="str">
        <f aca="false">IF(OR(A434="",L434="",J434="",R434="",R434="Open"),"",IF(E434="Short",L434-N(S434),N(S434)-L434)*IF(K434="",$C$3,K434)*J434-N(T434))</f>
        <v/>
      </c>
      <c r="AD434" s="17" t="str">
        <f aca="false">IF(OR(AC434="",AB434=""),"",IF(AB434&gt;0,AC434/AB434,""))</f>
        <v/>
      </c>
      <c r="AE434" s="18" t="str">
        <f aca="false">IF(OR(AC434="",Q434=""),"",DATE(YEAR(Q434),MONTH(Q434),1))</f>
        <v/>
      </c>
      <c r="AF434" s="15" t="str">
        <f aca="false">IF(AC434="","",1)</f>
        <v/>
      </c>
    </row>
    <row r="435" customFormat="false" ht="15" hidden="false" customHeight="false" outlineLevel="0" collapsed="false">
      <c r="A435" s="8"/>
      <c r="B435" s="9"/>
      <c r="C435" s="9"/>
      <c r="D435" s="9"/>
      <c r="E435" s="9"/>
      <c r="F435" s="10"/>
      <c r="G435" s="10"/>
      <c r="H435" s="8"/>
      <c r="I435" s="10"/>
      <c r="J435" s="9"/>
      <c r="K435" s="9"/>
      <c r="L435" s="10"/>
      <c r="M435" s="11"/>
      <c r="N435" s="12"/>
      <c r="O435" s="13"/>
      <c r="P435" s="13"/>
      <c r="Q435" s="8"/>
      <c r="R435" s="9"/>
      <c r="S435" s="10"/>
      <c r="T435" s="14"/>
      <c r="U435" s="14"/>
      <c r="V435" s="9"/>
      <c r="W435" s="9"/>
      <c r="X435" s="13"/>
      <c r="Y435" s="15" t="str">
        <f aca="false">IF(OR(A435="",H435=""),"",H435-A435)</f>
        <v/>
      </c>
      <c r="Z435" s="15" t="str">
        <f aca="false">IF(OR(A435="",Q435=""),"",Q435-A435)</f>
        <v/>
      </c>
      <c r="AA435" s="16" t="str">
        <f aca="false">IF(OR(L435="",J435=""),"",L435*IF(K435="",$C$3,K435)*J435*IF(E435="Short",1,-1))</f>
        <v/>
      </c>
      <c r="AB435" s="16" t="str">
        <f aca="false">IF(OR(A435="",L435="",J435=""),"",IF(N(U435)&gt;0,U435,IF(E435="Long",L435*IF(K435="",$C$3,K435)*J435,IF(AND(N(F435)&gt;0,N(G435)&gt;0),MAX(0,ABS(F435-G435)-L435)*IF(K435="",$C$3,K435)*J435,IF(AND(D435="Put",N(F435)&gt;0),MAX(0,F435-L435)*IF(K435="",$C$3,K435)*J435,"")))))</f>
        <v/>
      </c>
      <c r="AC435" s="16" t="str">
        <f aca="false">IF(OR(A435="",L435="",J435="",R435="",R435="Open"),"",IF(E435="Short",L435-N(S435),N(S435)-L435)*IF(K435="",$C$3,K435)*J435-N(T435))</f>
        <v/>
      </c>
      <c r="AD435" s="17" t="str">
        <f aca="false">IF(OR(AC435="",AB435=""),"",IF(AB435&gt;0,AC435/AB435,""))</f>
        <v/>
      </c>
      <c r="AE435" s="18" t="str">
        <f aca="false">IF(OR(AC435="",Q435=""),"",DATE(YEAR(Q435),MONTH(Q435),1))</f>
        <v/>
      </c>
      <c r="AF435" s="15" t="str">
        <f aca="false">IF(AC435="","",1)</f>
        <v/>
      </c>
    </row>
    <row r="436" customFormat="false" ht="15" hidden="false" customHeight="false" outlineLevel="0" collapsed="false">
      <c r="A436" s="8"/>
      <c r="B436" s="9"/>
      <c r="C436" s="9"/>
      <c r="D436" s="9"/>
      <c r="E436" s="9"/>
      <c r="F436" s="10"/>
      <c r="G436" s="10"/>
      <c r="H436" s="8"/>
      <c r="I436" s="10"/>
      <c r="J436" s="9"/>
      <c r="K436" s="9"/>
      <c r="L436" s="10"/>
      <c r="M436" s="11"/>
      <c r="N436" s="12"/>
      <c r="O436" s="13"/>
      <c r="P436" s="13"/>
      <c r="Q436" s="8"/>
      <c r="R436" s="9"/>
      <c r="S436" s="10"/>
      <c r="T436" s="14"/>
      <c r="U436" s="14"/>
      <c r="V436" s="9"/>
      <c r="W436" s="9"/>
      <c r="X436" s="13"/>
      <c r="Y436" s="15" t="str">
        <f aca="false">IF(OR(A436="",H436=""),"",H436-A436)</f>
        <v/>
      </c>
      <c r="Z436" s="15" t="str">
        <f aca="false">IF(OR(A436="",Q436=""),"",Q436-A436)</f>
        <v/>
      </c>
      <c r="AA436" s="16" t="str">
        <f aca="false">IF(OR(L436="",J436=""),"",L436*IF(K436="",$C$3,K436)*J436*IF(E436="Short",1,-1))</f>
        <v/>
      </c>
      <c r="AB436" s="16" t="str">
        <f aca="false">IF(OR(A436="",L436="",J436=""),"",IF(N(U436)&gt;0,U436,IF(E436="Long",L436*IF(K436="",$C$3,K436)*J436,IF(AND(N(F436)&gt;0,N(G436)&gt;0),MAX(0,ABS(F436-G436)-L436)*IF(K436="",$C$3,K436)*J436,IF(AND(D436="Put",N(F436)&gt;0),MAX(0,F436-L436)*IF(K436="",$C$3,K436)*J436,"")))))</f>
        <v/>
      </c>
      <c r="AC436" s="16" t="str">
        <f aca="false">IF(OR(A436="",L436="",J436="",R436="",R436="Open"),"",IF(E436="Short",L436-N(S436),N(S436)-L436)*IF(K436="",$C$3,K436)*J436-N(T436))</f>
        <v/>
      </c>
      <c r="AD436" s="17" t="str">
        <f aca="false">IF(OR(AC436="",AB436=""),"",IF(AB436&gt;0,AC436/AB436,""))</f>
        <v/>
      </c>
      <c r="AE436" s="18" t="str">
        <f aca="false">IF(OR(AC436="",Q436=""),"",DATE(YEAR(Q436),MONTH(Q436),1))</f>
        <v/>
      </c>
      <c r="AF436" s="15" t="str">
        <f aca="false">IF(AC436="","",1)</f>
        <v/>
      </c>
    </row>
    <row r="437" customFormat="false" ht="15" hidden="false" customHeight="false" outlineLevel="0" collapsed="false">
      <c r="A437" s="8"/>
      <c r="B437" s="9"/>
      <c r="C437" s="9"/>
      <c r="D437" s="9"/>
      <c r="E437" s="9"/>
      <c r="F437" s="10"/>
      <c r="G437" s="10"/>
      <c r="H437" s="8"/>
      <c r="I437" s="10"/>
      <c r="J437" s="9"/>
      <c r="K437" s="9"/>
      <c r="L437" s="10"/>
      <c r="M437" s="11"/>
      <c r="N437" s="12"/>
      <c r="O437" s="13"/>
      <c r="P437" s="13"/>
      <c r="Q437" s="8"/>
      <c r="R437" s="9"/>
      <c r="S437" s="10"/>
      <c r="T437" s="14"/>
      <c r="U437" s="14"/>
      <c r="V437" s="9"/>
      <c r="W437" s="9"/>
      <c r="X437" s="13"/>
      <c r="Y437" s="15" t="str">
        <f aca="false">IF(OR(A437="",H437=""),"",H437-A437)</f>
        <v/>
      </c>
      <c r="Z437" s="15" t="str">
        <f aca="false">IF(OR(A437="",Q437=""),"",Q437-A437)</f>
        <v/>
      </c>
      <c r="AA437" s="16" t="str">
        <f aca="false">IF(OR(L437="",J437=""),"",L437*IF(K437="",$C$3,K437)*J437*IF(E437="Short",1,-1))</f>
        <v/>
      </c>
      <c r="AB437" s="16" t="str">
        <f aca="false">IF(OR(A437="",L437="",J437=""),"",IF(N(U437)&gt;0,U437,IF(E437="Long",L437*IF(K437="",$C$3,K437)*J437,IF(AND(N(F437)&gt;0,N(G437)&gt;0),MAX(0,ABS(F437-G437)-L437)*IF(K437="",$C$3,K437)*J437,IF(AND(D437="Put",N(F437)&gt;0),MAX(0,F437-L437)*IF(K437="",$C$3,K437)*J437,"")))))</f>
        <v/>
      </c>
      <c r="AC437" s="16" t="str">
        <f aca="false">IF(OR(A437="",L437="",J437="",R437="",R437="Open"),"",IF(E437="Short",L437-N(S437),N(S437)-L437)*IF(K437="",$C$3,K437)*J437-N(T437))</f>
        <v/>
      </c>
      <c r="AD437" s="17" t="str">
        <f aca="false">IF(OR(AC437="",AB437=""),"",IF(AB437&gt;0,AC437/AB437,""))</f>
        <v/>
      </c>
      <c r="AE437" s="18" t="str">
        <f aca="false">IF(OR(AC437="",Q437=""),"",DATE(YEAR(Q437),MONTH(Q437),1))</f>
        <v/>
      </c>
      <c r="AF437" s="15" t="str">
        <f aca="false">IF(AC437="","",1)</f>
        <v/>
      </c>
    </row>
    <row r="438" customFormat="false" ht="15" hidden="false" customHeight="false" outlineLevel="0" collapsed="false">
      <c r="A438" s="8"/>
      <c r="B438" s="9"/>
      <c r="C438" s="9"/>
      <c r="D438" s="9"/>
      <c r="E438" s="9"/>
      <c r="F438" s="10"/>
      <c r="G438" s="10"/>
      <c r="H438" s="8"/>
      <c r="I438" s="10"/>
      <c r="J438" s="9"/>
      <c r="K438" s="9"/>
      <c r="L438" s="10"/>
      <c r="M438" s="11"/>
      <c r="N438" s="12"/>
      <c r="O438" s="13"/>
      <c r="P438" s="13"/>
      <c r="Q438" s="8"/>
      <c r="R438" s="9"/>
      <c r="S438" s="10"/>
      <c r="T438" s="14"/>
      <c r="U438" s="14"/>
      <c r="V438" s="9"/>
      <c r="W438" s="9"/>
      <c r="X438" s="13"/>
      <c r="Y438" s="15" t="str">
        <f aca="false">IF(OR(A438="",H438=""),"",H438-A438)</f>
        <v/>
      </c>
      <c r="Z438" s="15" t="str">
        <f aca="false">IF(OR(A438="",Q438=""),"",Q438-A438)</f>
        <v/>
      </c>
      <c r="AA438" s="16" t="str">
        <f aca="false">IF(OR(L438="",J438=""),"",L438*IF(K438="",$C$3,K438)*J438*IF(E438="Short",1,-1))</f>
        <v/>
      </c>
      <c r="AB438" s="16" t="str">
        <f aca="false">IF(OR(A438="",L438="",J438=""),"",IF(N(U438)&gt;0,U438,IF(E438="Long",L438*IF(K438="",$C$3,K438)*J438,IF(AND(N(F438)&gt;0,N(G438)&gt;0),MAX(0,ABS(F438-G438)-L438)*IF(K438="",$C$3,K438)*J438,IF(AND(D438="Put",N(F438)&gt;0),MAX(0,F438-L438)*IF(K438="",$C$3,K438)*J438,"")))))</f>
        <v/>
      </c>
      <c r="AC438" s="16" t="str">
        <f aca="false">IF(OR(A438="",L438="",J438="",R438="",R438="Open"),"",IF(E438="Short",L438-N(S438),N(S438)-L438)*IF(K438="",$C$3,K438)*J438-N(T438))</f>
        <v/>
      </c>
      <c r="AD438" s="17" t="str">
        <f aca="false">IF(OR(AC438="",AB438=""),"",IF(AB438&gt;0,AC438/AB438,""))</f>
        <v/>
      </c>
      <c r="AE438" s="18" t="str">
        <f aca="false">IF(OR(AC438="",Q438=""),"",DATE(YEAR(Q438),MONTH(Q438),1))</f>
        <v/>
      </c>
      <c r="AF438" s="15" t="str">
        <f aca="false">IF(AC438="","",1)</f>
        <v/>
      </c>
    </row>
    <row r="439" customFormat="false" ht="15" hidden="false" customHeight="false" outlineLevel="0" collapsed="false">
      <c r="A439" s="8"/>
      <c r="B439" s="9"/>
      <c r="C439" s="9"/>
      <c r="D439" s="9"/>
      <c r="E439" s="9"/>
      <c r="F439" s="10"/>
      <c r="G439" s="10"/>
      <c r="H439" s="8"/>
      <c r="I439" s="10"/>
      <c r="J439" s="9"/>
      <c r="K439" s="9"/>
      <c r="L439" s="10"/>
      <c r="M439" s="11"/>
      <c r="N439" s="12"/>
      <c r="O439" s="13"/>
      <c r="P439" s="13"/>
      <c r="Q439" s="8"/>
      <c r="R439" s="9"/>
      <c r="S439" s="10"/>
      <c r="T439" s="14"/>
      <c r="U439" s="14"/>
      <c r="V439" s="9"/>
      <c r="W439" s="9"/>
      <c r="X439" s="13"/>
      <c r="Y439" s="15" t="str">
        <f aca="false">IF(OR(A439="",H439=""),"",H439-A439)</f>
        <v/>
      </c>
      <c r="Z439" s="15" t="str">
        <f aca="false">IF(OR(A439="",Q439=""),"",Q439-A439)</f>
        <v/>
      </c>
      <c r="AA439" s="16" t="str">
        <f aca="false">IF(OR(L439="",J439=""),"",L439*IF(K439="",$C$3,K439)*J439*IF(E439="Short",1,-1))</f>
        <v/>
      </c>
      <c r="AB439" s="16" t="str">
        <f aca="false">IF(OR(A439="",L439="",J439=""),"",IF(N(U439)&gt;0,U439,IF(E439="Long",L439*IF(K439="",$C$3,K439)*J439,IF(AND(N(F439)&gt;0,N(G439)&gt;0),MAX(0,ABS(F439-G439)-L439)*IF(K439="",$C$3,K439)*J439,IF(AND(D439="Put",N(F439)&gt;0),MAX(0,F439-L439)*IF(K439="",$C$3,K439)*J439,"")))))</f>
        <v/>
      </c>
      <c r="AC439" s="16" t="str">
        <f aca="false">IF(OR(A439="",L439="",J439="",R439="",R439="Open"),"",IF(E439="Short",L439-N(S439),N(S439)-L439)*IF(K439="",$C$3,K439)*J439-N(T439))</f>
        <v/>
      </c>
      <c r="AD439" s="17" t="str">
        <f aca="false">IF(OR(AC439="",AB439=""),"",IF(AB439&gt;0,AC439/AB439,""))</f>
        <v/>
      </c>
      <c r="AE439" s="18" t="str">
        <f aca="false">IF(OR(AC439="",Q439=""),"",DATE(YEAR(Q439),MONTH(Q439),1))</f>
        <v/>
      </c>
      <c r="AF439" s="15" t="str">
        <f aca="false">IF(AC439="","",1)</f>
        <v/>
      </c>
    </row>
    <row r="440" customFormat="false" ht="15" hidden="false" customHeight="false" outlineLevel="0" collapsed="false">
      <c r="A440" s="8"/>
      <c r="B440" s="9"/>
      <c r="C440" s="9"/>
      <c r="D440" s="9"/>
      <c r="E440" s="9"/>
      <c r="F440" s="10"/>
      <c r="G440" s="10"/>
      <c r="H440" s="8"/>
      <c r="I440" s="10"/>
      <c r="J440" s="9"/>
      <c r="K440" s="9"/>
      <c r="L440" s="10"/>
      <c r="M440" s="11"/>
      <c r="N440" s="12"/>
      <c r="O440" s="13"/>
      <c r="P440" s="13"/>
      <c r="Q440" s="8"/>
      <c r="R440" s="9"/>
      <c r="S440" s="10"/>
      <c r="T440" s="14"/>
      <c r="U440" s="14"/>
      <c r="V440" s="9"/>
      <c r="W440" s="9"/>
      <c r="X440" s="13"/>
      <c r="Y440" s="15" t="str">
        <f aca="false">IF(OR(A440="",H440=""),"",H440-A440)</f>
        <v/>
      </c>
      <c r="Z440" s="15" t="str">
        <f aca="false">IF(OR(A440="",Q440=""),"",Q440-A440)</f>
        <v/>
      </c>
      <c r="AA440" s="16" t="str">
        <f aca="false">IF(OR(L440="",J440=""),"",L440*IF(K440="",$C$3,K440)*J440*IF(E440="Short",1,-1))</f>
        <v/>
      </c>
      <c r="AB440" s="16" t="str">
        <f aca="false">IF(OR(A440="",L440="",J440=""),"",IF(N(U440)&gt;0,U440,IF(E440="Long",L440*IF(K440="",$C$3,K440)*J440,IF(AND(N(F440)&gt;0,N(G440)&gt;0),MAX(0,ABS(F440-G440)-L440)*IF(K440="",$C$3,K440)*J440,IF(AND(D440="Put",N(F440)&gt;0),MAX(0,F440-L440)*IF(K440="",$C$3,K440)*J440,"")))))</f>
        <v/>
      </c>
      <c r="AC440" s="16" t="str">
        <f aca="false">IF(OR(A440="",L440="",J440="",R440="",R440="Open"),"",IF(E440="Short",L440-N(S440),N(S440)-L440)*IF(K440="",$C$3,K440)*J440-N(T440))</f>
        <v/>
      </c>
      <c r="AD440" s="17" t="str">
        <f aca="false">IF(OR(AC440="",AB440=""),"",IF(AB440&gt;0,AC440/AB440,""))</f>
        <v/>
      </c>
      <c r="AE440" s="18" t="str">
        <f aca="false">IF(OR(AC440="",Q440=""),"",DATE(YEAR(Q440),MONTH(Q440),1))</f>
        <v/>
      </c>
      <c r="AF440" s="15" t="str">
        <f aca="false">IF(AC440="","",1)</f>
        <v/>
      </c>
    </row>
    <row r="441" customFormat="false" ht="15" hidden="false" customHeight="false" outlineLevel="0" collapsed="false">
      <c r="A441" s="8"/>
      <c r="B441" s="9"/>
      <c r="C441" s="9"/>
      <c r="D441" s="9"/>
      <c r="E441" s="9"/>
      <c r="F441" s="10"/>
      <c r="G441" s="10"/>
      <c r="H441" s="8"/>
      <c r="I441" s="10"/>
      <c r="J441" s="9"/>
      <c r="K441" s="9"/>
      <c r="L441" s="10"/>
      <c r="M441" s="11"/>
      <c r="N441" s="12"/>
      <c r="O441" s="13"/>
      <c r="P441" s="13"/>
      <c r="Q441" s="8"/>
      <c r="R441" s="9"/>
      <c r="S441" s="10"/>
      <c r="T441" s="14"/>
      <c r="U441" s="14"/>
      <c r="V441" s="9"/>
      <c r="W441" s="9"/>
      <c r="X441" s="13"/>
      <c r="Y441" s="15" t="str">
        <f aca="false">IF(OR(A441="",H441=""),"",H441-A441)</f>
        <v/>
      </c>
      <c r="Z441" s="15" t="str">
        <f aca="false">IF(OR(A441="",Q441=""),"",Q441-A441)</f>
        <v/>
      </c>
      <c r="AA441" s="16" t="str">
        <f aca="false">IF(OR(L441="",J441=""),"",L441*IF(K441="",$C$3,K441)*J441*IF(E441="Short",1,-1))</f>
        <v/>
      </c>
      <c r="AB441" s="16" t="str">
        <f aca="false">IF(OR(A441="",L441="",J441=""),"",IF(N(U441)&gt;0,U441,IF(E441="Long",L441*IF(K441="",$C$3,K441)*J441,IF(AND(N(F441)&gt;0,N(G441)&gt;0),MAX(0,ABS(F441-G441)-L441)*IF(K441="",$C$3,K441)*J441,IF(AND(D441="Put",N(F441)&gt;0),MAX(0,F441-L441)*IF(K441="",$C$3,K441)*J441,"")))))</f>
        <v/>
      </c>
      <c r="AC441" s="16" t="str">
        <f aca="false">IF(OR(A441="",L441="",J441="",R441="",R441="Open"),"",IF(E441="Short",L441-N(S441),N(S441)-L441)*IF(K441="",$C$3,K441)*J441-N(T441))</f>
        <v/>
      </c>
      <c r="AD441" s="17" t="str">
        <f aca="false">IF(OR(AC441="",AB441=""),"",IF(AB441&gt;0,AC441/AB441,""))</f>
        <v/>
      </c>
      <c r="AE441" s="18" t="str">
        <f aca="false">IF(OR(AC441="",Q441=""),"",DATE(YEAR(Q441),MONTH(Q441),1))</f>
        <v/>
      </c>
      <c r="AF441" s="15" t="str">
        <f aca="false">IF(AC441="","",1)</f>
        <v/>
      </c>
    </row>
    <row r="442" customFormat="false" ht="15" hidden="false" customHeight="false" outlineLevel="0" collapsed="false">
      <c r="A442" s="8"/>
      <c r="B442" s="9"/>
      <c r="C442" s="9"/>
      <c r="D442" s="9"/>
      <c r="E442" s="9"/>
      <c r="F442" s="10"/>
      <c r="G442" s="10"/>
      <c r="H442" s="8"/>
      <c r="I442" s="10"/>
      <c r="J442" s="9"/>
      <c r="K442" s="9"/>
      <c r="L442" s="10"/>
      <c r="M442" s="11"/>
      <c r="N442" s="12"/>
      <c r="O442" s="13"/>
      <c r="P442" s="13"/>
      <c r="Q442" s="8"/>
      <c r="R442" s="9"/>
      <c r="S442" s="10"/>
      <c r="T442" s="14"/>
      <c r="U442" s="14"/>
      <c r="V442" s="9"/>
      <c r="W442" s="9"/>
      <c r="X442" s="13"/>
      <c r="Y442" s="15" t="str">
        <f aca="false">IF(OR(A442="",H442=""),"",H442-A442)</f>
        <v/>
      </c>
      <c r="Z442" s="15" t="str">
        <f aca="false">IF(OR(A442="",Q442=""),"",Q442-A442)</f>
        <v/>
      </c>
      <c r="AA442" s="16" t="str">
        <f aca="false">IF(OR(L442="",J442=""),"",L442*IF(K442="",$C$3,K442)*J442*IF(E442="Short",1,-1))</f>
        <v/>
      </c>
      <c r="AB442" s="16" t="str">
        <f aca="false">IF(OR(A442="",L442="",J442=""),"",IF(N(U442)&gt;0,U442,IF(E442="Long",L442*IF(K442="",$C$3,K442)*J442,IF(AND(N(F442)&gt;0,N(G442)&gt;0),MAX(0,ABS(F442-G442)-L442)*IF(K442="",$C$3,K442)*J442,IF(AND(D442="Put",N(F442)&gt;0),MAX(0,F442-L442)*IF(K442="",$C$3,K442)*J442,"")))))</f>
        <v/>
      </c>
      <c r="AC442" s="16" t="str">
        <f aca="false">IF(OR(A442="",L442="",J442="",R442="",R442="Open"),"",IF(E442="Short",L442-N(S442),N(S442)-L442)*IF(K442="",$C$3,K442)*J442-N(T442))</f>
        <v/>
      </c>
      <c r="AD442" s="17" t="str">
        <f aca="false">IF(OR(AC442="",AB442=""),"",IF(AB442&gt;0,AC442/AB442,""))</f>
        <v/>
      </c>
      <c r="AE442" s="18" t="str">
        <f aca="false">IF(OR(AC442="",Q442=""),"",DATE(YEAR(Q442),MONTH(Q442),1))</f>
        <v/>
      </c>
      <c r="AF442" s="15" t="str">
        <f aca="false">IF(AC442="","",1)</f>
        <v/>
      </c>
    </row>
    <row r="443" customFormat="false" ht="15" hidden="false" customHeight="false" outlineLevel="0" collapsed="false">
      <c r="A443" s="8"/>
      <c r="B443" s="9"/>
      <c r="C443" s="9"/>
      <c r="D443" s="9"/>
      <c r="E443" s="9"/>
      <c r="F443" s="10"/>
      <c r="G443" s="10"/>
      <c r="H443" s="8"/>
      <c r="I443" s="10"/>
      <c r="J443" s="9"/>
      <c r="K443" s="9"/>
      <c r="L443" s="10"/>
      <c r="M443" s="11"/>
      <c r="N443" s="12"/>
      <c r="O443" s="13"/>
      <c r="P443" s="13"/>
      <c r="Q443" s="8"/>
      <c r="R443" s="9"/>
      <c r="S443" s="10"/>
      <c r="T443" s="14"/>
      <c r="U443" s="14"/>
      <c r="V443" s="9"/>
      <c r="W443" s="9"/>
      <c r="X443" s="13"/>
      <c r="Y443" s="15" t="str">
        <f aca="false">IF(OR(A443="",H443=""),"",H443-A443)</f>
        <v/>
      </c>
      <c r="Z443" s="15" t="str">
        <f aca="false">IF(OR(A443="",Q443=""),"",Q443-A443)</f>
        <v/>
      </c>
      <c r="AA443" s="16" t="str">
        <f aca="false">IF(OR(L443="",J443=""),"",L443*IF(K443="",$C$3,K443)*J443*IF(E443="Short",1,-1))</f>
        <v/>
      </c>
      <c r="AB443" s="16" t="str">
        <f aca="false">IF(OR(A443="",L443="",J443=""),"",IF(N(U443)&gt;0,U443,IF(E443="Long",L443*IF(K443="",$C$3,K443)*J443,IF(AND(N(F443)&gt;0,N(G443)&gt;0),MAX(0,ABS(F443-G443)-L443)*IF(K443="",$C$3,K443)*J443,IF(AND(D443="Put",N(F443)&gt;0),MAX(0,F443-L443)*IF(K443="",$C$3,K443)*J443,"")))))</f>
        <v/>
      </c>
      <c r="AC443" s="16" t="str">
        <f aca="false">IF(OR(A443="",L443="",J443="",R443="",R443="Open"),"",IF(E443="Short",L443-N(S443),N(S443)-L443)*IF(K443="",$C$3,K443)*J443-N(T443))</f>
        <v/>
      </c>
      <c r="AD443" s="17" t="str">
        <f aca="false">IF(OR(AC443="",AB443=""),"",IF(AB443&gt;0,AC443/AB443,""))</f>
        <v/>
      </c>
      <c r="AE443" s="18" t="str">
        <f aca="false">IF(OR(AC443="",Q443=""),"",DATE(YEAR(Q443),MONTH(Q443),1))</f>
        <v/>
      </c>
      <c r="AF443" s="15" t="str">
        <f aca="false">IF(AC443="","",1)</f>
        <v/>
      </c>
    </row>
    <row r="444" customFormat="false" ht="15" hidden="false" customHeight="false" outlineLevel="0" collapsed="false">
      <c r="A444" s="8"/>
      <c r="B444" s="9"/>
      <c r="C444" s="9"/>
      <c r="D444" s="9"/>
      <c r="E444" s="9"/>
      <c r="F444" s="10"/>
      <c r="G444" s="10"/>
      <c r="H444" s="8"/>
      <c r="I444" s="10"/>
      <c r="J444" s="9"/>
      <c r="K444" s="9"/>
      <c r="L444" s="10"/>
      <c r="M444" s="11"/>
      <c r="N444" s="12"/>
      <c r="O444" s="13"/>
      <c r="P444" s="13"/>
      <c r="Q444" s="8"/>
      <c r="R444" s="9"/>
      <c r="S444" s="10"/>
      <c r="T444" s="14"/>
      <c r="U444" s="14"/>
      <c r="V444" s="9"/>
      <c r="W444" s="9"/>
      <c r="X444" s="13"/>
      <c r="Y444" s="15" t="str">
        <f aca="false">IF(OR(A444="",H444=""),"",H444-A444)</f>
        <v/>
      </c>
      <c r="Z444" s="15" t="str">
        <f aca="false">IF(OR(A444="",Q444=""),"",Q444-A444)</f>
        <v/>
      </c>
      <c r="AA444" s="16" t="str">
        <f aca="false">IF(OR(L444="",J444=""),"",L444*IF(K444="",$C$3,K444)*J444*IF(E444="Short",1,-1))</f>
        <v/>
      </c>
      <c r="AB444" s="16" t="str">
        <f aca="false">IF(OR(A444="",L444="",J444=""),"",IF(N(U444)&gt;0,U444,IF(E444="Long",L444*IF(K444="",$C$3,K444)*J444,IF(AND(N(F444)&gt;0,N(G444)&gt;0),MAX(0,ABS(F444-G444)-L444)*IF(K444="",$C$3,K444)*J444,IF(AND(D444="Put",N(F444)&gt;0),MAX(0,F444-L444)*IF(K444="",$C$3,K444)*J444,"")))))</f>
        <v/>
      </c>
      <c r="AC444" s="16" t="str">
        <f aca="false">IF(OR(A444="",L444="",J444="",R444="",R444="Open"),"",IF(E444="Short",L444-N(S444),N(S444)-L444)*IF(K444="",$C$3,K444)*J444-N(T444))</f>
        <v/>
      </c>
      <c r="AD444" s="17" t="str">
        <f aca="false">IF(OR(AC444="",AB444=""),"",IF(AB444&gt;0,AC444/AB444,""))</f>
        <v/>
      </c>
      <c r="AE444" s="18" t="str">
        <f aca="false">IF(OR(AC444="",Q444=""),"",DATE(YEAR(Q444),MONTH(Q444),1))</f>
        <v/>
      </c>
      <c r="AF444" s="15" t="str">
        <f aca="false">IF(AC444="","",1)</f>
        <v/>
      </c>
    </row>
    <row r="445" customFormat="false" ht="15" hidden="false" customHeight="false" outlineLevel="0" collapsed="false">
      <c r="A445" s="8"/>
      <c r="B445" s="9"/>
      <c r="C445" s="9"/>
      <c r="D445" s="9"/>
      <c r="E445" s="9"/>
      <c r="F445" s="10"/>
      <c r="G445" s="10"/>
      <c r="H445" s="8"/>
      <c r="I445" s="10"/>
      <c r="J445" s="9"/>
      <c r="K445" s="9"/>
      <c r="L445" s="10"/>
      <c r="M445" s="11"/>
      <c r="N445" s="12"/>
      <c r="O445" s="13"/>
      <c r="P445" s="13"/>
      <c r="Q445" s="8"/>
      <c r="R445" s="9"/>
      <c r="S445" s="10"/>
      <c r="T445" s="14"/>
      <c r="U445" s="14"/>
      <c r="V445" s="9"/>
      <c r="W445" s="9"/>
      <c r="X445" s="13"/>
      <c r="Y445" s="15" t="str">
        <f aca="false">IF(OR(A445="",H445=""),"",H445-A445)</f>
        <v/>
      </c>
      <c r="Z445" s="15" t="str">
        <f aca="false">IF(OR(A445="",Q445=""),"",Q445-A445)</f>
        <v/>
      </c>
      <c r="AA445" s="16" t="str">
        <f aca="false">IF(OR(L445="",J445=""),"",L445*IF(K445="",$C$3,K445)*J445*IF(E445="Short",1,-1))</f>
        <v/>
      </c>
      <c r="AB445" s="16" t="str">
        <f aca="false">IF(OR(A445="",L445="",J445=""),"",IF(N(U445)&gt;0,U445,IF(E445="Long",L445*IF(K445="",$C$3,K445)*J445,IF(AND(N(F445)&gt;0,N(G445)&gt;0),MAX(0,ABS(F445-G445)-L445)*IF(K445="",$C$3,K445)*J445,IF(AND(D445="Put",N(F445)&gt;0),MAX(0,F445-L445)*IF(K445="",$C$3,K445)*J445,"")))))</f>
        <v/>
      </c>
      <c r="AC445" s="16" t="str">
        <f aca="false">IF(OR(A445="",L445="",J445="",R445="",R445="Open"),"",IF(E445="Short",L445-N(S445),N(S445)-L445)*IF(K445="",$C$3,K445)*J445-N(T445))</f>
        <v/>
      </c>
      <c r="AD445" s="17" t="str">
        <f aca="false">IF(OR(AC445="",AB445=""),"",IF(AB445&gt;0,AC445/AB445,""))</f>
        <v/>
      </c>
      <c r="AE445" s="18" t="str">
        <f aca="false">IF(OR(AC445="",Q445=""),"",DATE(YEAR(Q445),MONTH(Q445),1))</f>
        <v/>
      </c>
      <c r="AF445" s="15" t="str">
        <f aca="false">IF(AC445="","",1)</f>
        <v/>
      </c>
    </row>
    <row r="446" customFormat="false" ht="15" hidden="false" customHeight="false" outlineLevel="0" collapsed="false">
      <c r="A446" s="8"/>
      <c r="B446" s="9"/>
      <c r="C446" s="9"/>
      <c r="D446" s="9"/>
      <c r="E446" s="9"/>
      <c r="F446" s="10"/>
      <c r="G446" s="10"/>
      <c r="H446" s="8"/>
      <c r="I446" s="10"/>
      <c r="J446" s="9"/>
      <c r="K446" s="9"/>
      <c r="L446" s="10"/>
      <c r="M446" s="11"/>
      <c r="N446" s="12"/>
      <c r="O446" s="13"/>
      <c r="P446" s="13"/>
      <c r="Q446" s="8"/>
      <c r="R446" s="9"/>
      <c r="S446" s="10"/>
      <c r="T446" s="14"/>
      <c r="U446" s="14"/>
      <c r="V446" s="9"/>
      <c r="W446" s="9"/>
      <c r="X446" s="13"/>
      <c r="Y446" s="15" t="str">
        <f aca="false">IF(OR(A446="",H446=""),"",H446-A446)</f>
        <v/>
      </c>
      <c r="Z446" s="15" t="str">
        <f aca="false">IF(OR(A446="",Q446=""),"",Q446-A446)</f>
        <v/>
      </c>
      <c r="AA446" s="16" t="str">
        <f aca="false">IF(OR(L446="",J446=""),"",L446*IF(K446="",$C$3,K446)*J446*IF(E446="Short",1,-1))</f>
        <v/>
      </c>
      <c r="AB446" s="16" t="str">
        <f aca="false">IF(OR(A446="",L446="",J446=""),"",IF(N(U446)&gt;0,U446,IF(E446="Long",L446*IF(K446="",$C$3,K446)*J446,IF(AND(N(F446)&gt;0,N(G446)&gt;0),MAX(0,ABS(F446-G446)-L446)*IF(K446="",$C$3,K446)*J446,IF(AND(D446="Put",N(F446)&gt;0),MAX(0,F446-L446)*IF(K446="",$C$3,K446)*J446,"")))))</f>
        <v/>
      </c>
      <c r="AC446" s="16" t="str">
        <f aca="false">IF(OR(A446="",L446="",J446="",R446="",R446="Open"),"",IF(E446="Short",L446-N(S446),N(S446)-L446)*IF(K446="",$C$3,K446)*J446-N(T446))</f>
        <v/>
      </c>
      <c r="AD446" s="17" t="str">
        <f aca="false">IF(OR(AC446="",AB446=""),"",IF(AB446&gt;0,AC446/AB446,""))</f>
        <v/>
      </c>
      <c r="AE446" s="18" t="str">
        <f aca="false">IF(OR(AC446="",Q446=""),"",DATE(YEAR(Q446),MONTH(Q446),1))</f>
        <v/>
      </c>
      <c r="AF446" s="15" t="str">
        <f aca="false">IF(AC446="","",1)</f>
        <v/>
      </c>
    </row>
    <row r="447" customFormat="false" ht="15" hidden="false" customHeight="false" outlineLevel="0" collapsed="false">
      <c r="A447" s="8"/>
      <c r="B447" s="9"/>
      <c r="C447" s="9"/>
      <c r="D447" s="9"/>
      <c r="E447" s="9"/>
      <c r="F447" s="10"/>
      <c r="G447" s="10"/>
      <c r="H447" s="8"/>
      <c r="I447" s="10"/>
      <c r="J447" s="9"/>
      <c r="K447" s="9"/>
      <c r="L447" s="10"/>
      <c r="M447" s="11"/>
      <c r="N447" s="12"/>
      <c r="O447" s="13"/>
      <c r="P447" s="13"/>
      <c r="Q447" s="8"/>
      <c r="R447" s="9"/>
      <c r="S447" s="10"/>
      <c r="T447" s="14"/>
      <c r="U447" s="14"/>
      <c r="V447" s="9"/>
      <c r="W447" s="9"/>
      <c r="X447" s="13"/>
      <c r="Y447" s="15" t="str">
        <f aca="false">IF(OR(A447="",H447=""),"",H447-A447)</f>
        <v/>
      </c>
      <c r="Z447" s="15" t="str">
        <f aca="false">IF(OR(A447="",Q447=""),"",Q447-A447)</f>
        <v/>
      </c>
      <c r="AA447" s="16" t="str">
        <f aca="false">IF(OR(L447="",J447=""),"",L447*IF(K447="",$C$3,K447)*J447*IF(E447="Short",1,-1))</f>
        <v/>
      </c>
      <c r="AB447" s="16" t="str">
        <f aca="false">IF(OR(A447="",L447="",J447=""),"",IF(N(U447)&gt;0,U447,IF(E447="Long",L447*IF(K447="",$C$3,K447)*J447,IF(AND(N(F447)&gt;0,N(G447)&gt;0),MAX(0,ABS(F447-G447)-L447)*IF(K447="",$C$3,K447)*J447,IF(AND(D447="Put",N(F447)&gt;0),MAX(0,F447-L447)*IF(K447="",$C$3,K447)*J447,"")))))</f>
        <v/>
      </c>
      <c r="AC447" s="16" t="str">
        <f aca="false">IF(OR(A447="",L447="",J447="",R447="",R447="Open"),"",IF(E447="Short",L447-N(S447),N(S447)-L447)*IF(K447="",$C$3,K447)*J447-N(T447))</f>
        <v/>
      </c>
      <c r="AD447" s="17" t="str">
        <f aca="false">IF(OR(AC447="",AB447=""),"",IF(AB447&gt;0,AC447/AB447,""))</f>
        <v/>
      </c>
      <c r="AE447" s="18" t="str">
        <f aca="false">IF(OR(AC447="",Q447=""),"",DATE(YEAR(Q447),MONTH(Q447),1))</f>
        <v/>
      </c>
      <c r="AF447" s="15" t="str">
        <f aca="false">IF(AC447="","",1)</f>
        <v/>
      </c>
    </row>
    <row r="448" customFormat="false" ht="15" hidden="false" customHeight="false" outlineLevel="0" collapsed="false">
      <c r="A448" s="8"/>
      <c r="B448" s="9"/>
      <c r="C448" s="9"/>
      <c r="D448" s="9"/>
      <c r="E448" s="9"/>
      <c r="F448" s="10"/>
      <c r="G448" s="10"/>
      <c r="H448" s="8"/>
      <c r="I448" s="10"/>
      <c r="J448" s="9"/>
      <c r="K448" s="9"/>
      <c r="L448" s="10"/>
      <c r="M448" s="11"/>
      <c r="N448" s="12"/>
      <c r="O448" s="13"/>
      <c r="P448" s="13"/>
      <c r="Q448" s="8"/>
      <c r="R448" s="9"/>
      <c r="S448" s="10"/>
      <c r="T448" s="14"/>
      <c r="U448" s="14"/>
      <c r="V448" s="9"/>
      <c r="W448" s="9"/>
      <c r="X448" s="13"/>
      <c r="Y448" s="15" t="str">
        <f aca="false">IF(OR(A448="",H448=""),"",H448-A448)</f>
        <v/>
      </c>
      <c r="Z448" s="15" t="str">
        <f aca="false">IF(OR(A448="",Q448=""),"",Q448-A448)</f>
        <v/>
      </c>
      <c r="AA448" s="16" t="str">
        <f aca="false">IF(OR(L448="",J448=""),"",L448*IF(K448="",$C$3,K448)*J448*IF(E448="Short",1,-1))</f>
        <v/>
      </c>
      <c r="AB448" s="16" t="str">
        <f aca="false">IF(OR(A448="",L448="",J448=""),"",IF(N(U448)&gt;0,U448,IF(E448="Long",L448*IF(K448="",$C$3,K448)*J448,IF(AND(N(F448)&gt;0,N(G448)&gt;0),MAX(0,ABS(F448-G448)-L448)*IF(K448="",$C$3,K448)*J448,IF(AND(D448="Put",N(F448)&gt;0),MAX(0,F448-L448)*IF(K448="",$C$3,K448)*J448,"")))))</f>
        <v/>
      </c>
      <c r="AC448" s="16" t="str">
        <f aca="false">IF(OR(A448="",L448="",J448="",R448="",R448="Open"),"",IF(E448="Short",L448-N(S448),N(S448)-L448)*IF(K448="",$C$3,K448)*J448-N(T448))</f>
        <v/>
      </c>
      <c r="AD448" s="17" t="str">
        <f aca="false">IF(OR(AC448="",AB448=""),"",IF(AB448&gt;0,AC448/AB448,""))</f>
        <v/>
      </c>
      <c r="AE448" s="18" t="str">
        <f aca="false">IF(OR(AC448="",Q448=""),"",DATE(YEAR(Q448),MONTH(Q448),1))</f>
        <v/>
      </c>
      <c r="AF448" s="15" t="str">
        <f aca="false">IF(AC448="","",1)</f>
        <v/>
      </c>
    </row>
    <row r="449" customFormat="false" ht="15" hidden="false" customHeight="false" outlineLevel="0" collapsed="false">
      <c r="A449" s="8"/>
      <c r="B449" s="9"/>
      <c r="C449" s="9"/>
      <c r="D449" s="9"/>
      <c r="E449" s="9"/>
      <c r="F449" s="10"/>
      <c r="G449" s="10"/>
      <c r="H449" s="8"/>
      <c r="I449" s="10"/>
      <c r="J449" s="9"/>
      <c r="K449" s="9"/>
      <c r="L449" s="10"/>
      <c r="M449" s="11"/>
      <c r="N449" s="12"/>
      <c r="O449" s="13"/>
      <c r="P449" s="13"/>
      <c r="Q449" s="8"/>
      <c r="R449" s="9"/>
      <c r="S449" s="10"/>
      <c r="T449" s="14"/>
      <c r="U449" s="14"/>
      <c r="V449" s="9"/>
      <c r="W449" s="9"/>
      <c r="X449" s="13"/>
      <c r="Y449" s="15" t="str">
        <f aca="false">IF(OR(A449="",H449=""),"",H449-A449)</f>
        <v/>
      </c>
      <c r="Z449" s="15" t="str">
        <f aca="false">IF(OR(A449="",Q449=""),"",Q449-A449)</f>
        <v/>
      </c>
      <c r="AA449" s="16" t="str">
        <f aca="false">IF(OR(L449="",J449=""),"",L449*IF(K449="",$C$3,K449)*J449*IF(E449="Short",1,-1))</f>
        <v/>
      </c>
      <c r="AB449" s="16" t="str">
        <f aca="false">IF(OR(A449="",L449="",J449=""),"",IF(N(U449)&gt;0,U449,IF(E449="Long",L449*IF(K449="",$C$3,K449)*J449,IF(AND(N(F449)&gt;0,N(G449)&gt;0),MAX(0,ABS(F449-G449)-L449)*IF(K449="",$C$3,K449)*J449,IF(AND(D449="Put",N(F449)&gt;0),MAX(0,F449-L449)*IF(K449="",$C$3,K449)*J449,"")))))</f>
        <v/>
      </c>
      <c r="AC449" s="16" t="str">
        <f aca="false">IF(OR(A449="",L449="",J449="",R449="",R449="Open"),"",IF(E449="Short",L449-N(S449),N(S449)-L449)*IF(K449="",$C$3,K449)*J449-N(T449))</f>
        <v/>
      </c>
      <c r="AD449" s="17" t="str">
        <f aca="false">IF(OR(AC449="",AB449=""),"",IF(AB449&gt;0,AC449/AB449,""))</f>
        <v/>
      </c>
      <c r="AE449" s="18" t="str">
        <f aca="false">IF(OR(AC449="",Q449=""),"",DATE(YEAR(Q449),MONTH(Q449),1))</f>
        <v/>
      </c>
      <c r="AF449" s="15" t="str">
        <f aca="false">IF(AC449="","",1)</f>
        <v/>
      </c>
    </row>
    <row r="450" customFormat="false" ht="15" hidden="false" customHeight="false" outlineLevel="0" collapsed="false">
      <c r="A450" s="8"/>
      <c r="B450" s="9"/>
      <c r="C450" s="9"/>
      <c r="D450" s="9"/>
      <c r="E450" s="9"/>
      <c r="F450" s="10"/>
      <c r="G450" s="10"/>
      <c r="H450" s="8"/>
      <c r="I450" s="10"/>
      <c r="J450" s="9"/>
      <c r="K450" s="9"/>
      <c r="L450" s="10"/>
      <c r="M450" s="11"/>
      <c r="N450" s="12"/>
      <c r="O450" s="13"/>
      <c r="P450" s="13"/>
      <c r="Q450" s="8"/>
      <c r="R450" s="9"/>
      <c r="S450" s="10"/>
      <c r="T450" s="14"/>
      <c r="U450" s="14"/>
      <c r="V450" s="9"/>
      <c r="W450" s="9"/>
      <c r="X450" s="13"/>
      <c r="Y450" s="15" t="str">
        <f aca="false">IF(OR(A450="",H450=""),"",H450-A450)</f>
        <v/>
      </c>
      <c r="Z450" s="15" t="str">
        <f aca="false">IF(OR(A450="",Q450=""),"",Q450-A450)</f>
        <v/>
      </c>
      <c r="AA450" s="16" t="str">
        <f aca="false">IF(OR(L450="",J450=""),"",L450*IF(K450="",$C$3,K450)*J450*IF(E450="Short",1,-1))</f>
        <v/>
      </c>
      <c r="AB450" s="16" t="str">
        <f aca="false">IF(OR(A450="",L450="",J450=""),"",IF(N(U450)&gt;0,U450,IF(E450="Long",L450*IF(K450="",$C$3,K450)*J450,IF(AND(N(F450)&gt;0,N(G450)&gt;0),MAX(0,ABS(F450-G450)-L450)*IF(K450="",$C$3,K450)*J450,IF(AND(D450="Put",N(F450)&gt;0),MAX(0,F450-L450)*IF(K450="",$C$3,K450)*J450,"")))))</f>
        <v/>
      </c>
      <c r="AC450" s="16" t="str">
        <f aca="false">IF(OR(A450="",L450="",J450="",R450="",R450="Open"),"",IF(E450="Short",L450-N(S450),N(S450)-L450)*IF(K450="",$C$3,K450)*J450-N(T450))</f>
        <v/>
      </c>
      <c r="AD450" s="17" t="str">
        <f aca="false">IF(OR(AC450="",AB450=""),"",IF(AB450&gt;0,AC450/AB450,""))</f>
        <v/>
      </c>
      <c r="AE450" s="18" t="str">
        <f aca="false">IF(OR(AC450="",Q450=""),"",DATE(YEAR(Q450),MONTH(Q450),1))</f>
        <v/>
      </c>
      <c r="AF450" s="15" t="str">
        <f aca="false">IF(AC450="","",1)</f>
        <v/>
      </c>
    </row>
    <row r="451" customFormat="false" ht="15" hidden="false" customHeight="false" outlineLevel="0" collapsed="false">
      <c r="A451" s="8"/>
      <c r="B451" s="9"/>
      <c r="C451" s="9"/>
      <c r="D451" s="9"/>
      <c r="E451" s="9"/>
      <c r="F451" s="10"/>
      <c r="G451" s="10"/>
      <c r="H451" s="8"/>
      <c r="I451" s="10"/>
      <c r="J451" s="9"/>
      <c r="K451" s="9"/>
      <c r="L451" s="10"/>
      <c r="M451" s="11"/>
      <c r="N451" s="12"/>
      <c r="O451" s="13"/>
      <c r="P451" s="13"/>
      <c r="Q451" s="8"/>
      <c r="R451" s="9"/>
      <c r="S451" s="10"/>
      <c r="T451" s="14"/>
      <c r="U451" s="14"/>
      <c r="V451" s="9"/>
      <c r="W451" s="9"/>
      <c r="X451" s="13"/>
      <c r="Y451" s="15" t="str">
        <f aca="false">IF(OR(A451="",H451=""),"",H451-A451)</f>
        <v/>
      </c>
      <c r="Z451" s="15" t="str">
        <f aca="false">IF(OR(A451="",Q451=""),"",Q451-A451)</f>
        <v/>
      </c>
      <c r="AA451" s="16" t="str">
        <f aca="false">IF(OR(L451="",J451=""),"",L451*IF(K451="",$C$3,K451)*J451*IF(E451="Short",1,-1))</f>
        <v/>
      </c>
      <c r="AB451" s="16" t="str">
        <f aca="false">IF(OR(A451="",L451="",J451=""),"",IF(N(U451)&gt;0,U451,IF(E451="Long",L451*IF(K451="",$C$3,K451)*J451,IF(AND(N(F451)&gt;0,N(G451)&gt;0),MAX(0,ABS(F451-G451)-L451)*IF(K451="",$C$3,K451)*J451,IF(AND(D451="Put",N(F451)&gt;0),MAX(0,F451-L451)*IF(K451="",$C$3,K451)*J451,"")))))</f>
        <v/>
      </c>
      <c r="AC451" s="16" t="str">
        <f aca="false">IF(OR(A451="",L451="",J451="",R451="",R451="Open"),"",IF(E451="Short",L451-N(S451),N(S451)-L451)*IF(K451="",$C$3,K451)*J451-N(T451))</f>
        <v/>
      </c>
      <c r="AD451" s="17" t="str">
        <f aca="false">IF(OR(AC451="",AB451=""),"",IF(AB451&gt;0,AC451/AB451,""))</f>
        <v/>
      </c>
      <c r="AE451" s="18" t="str">
        <f aca="false">IF(OR(AC451="",Q451=""),"",DATE(YEAR(Q451),MONTH(Q451),1))</f>
        <v/>
      </c>
      <c r="AF451" s="15" t="str">
        <f aca="false">IF(AC451="","",1)</f>
        <v/>
      </c>
    </row>
    <row r="452" customFormat="false" ht="15" hidden="false" customHeight="false" outlineLevel="0" collapsed="false">
      <c r="A452" s="8"/>
      <c r="B452" s="9"/>
      <c r="C452" s="9"/>
      <c r="D452" s="9"/>
      <c r="E452" s="9"/>
      <c r="F452" s="10"/>
      <c r="G452" s="10"/>
      <c r="H452" s="8"/>
      <c r="I452" s="10"/>
      <c r="J452" s="9"/>
      <c r="K452" s="9"/>
      <c r="L452" s="10"/>
      <c r="M452" s="11"/>
      <c r="N452" s="12"/>
      <c r="O452" s="13"/>
      <c r="P452" s="13"/>
      <c r="Q452" s="8"/>
      <c r="R452" s="9"/>
      <c r="S452" s="10"/>
      <c r="T452" s="14"/>
      <c r="U452" s="14"/>
      <c r="V452" s="9"/>
      <c r="W452" s="9"/>
      <c r="X452" s="13"/>
      <c r="Y452" s="15" t="str">
        <f aca="false">IF(OR(A452="",H452=""),"",H452-A452)</f>
        <v/>
      </c>
      <c r="Z452" s="15" t="str">
        <f aca="false">IF(OR(A452="",Q452=""),"",Q452-A452)</f>
        <v/>
      </c>
      <c r="AA452" s="16" t="str">
        <f aca="false">IF(OR(L452="",J452=""),"",L452*IF(K452="",$C$3,K452)*J452*IF(E452="Short",1,-1))</f>
        <v/>
      </c>
      <c r="AB452" s="16" t="str">
        <f aca="false">IF(OR(A452="",L452="",J452=""),"",IF(N(U452)&gt;0,U452,IF(E452="Long",L452*IF(K452="",$C$3,K452)*J452,IF(AND(N(F452)&gt;0,N(G452)&gt;0),MAX(0,ABS(F452-G452)-L452)*IF(K452="",$C$3,K452)*J452,IF(AND(D452="Put",N(F452)&gt;0),MAX(0,F452-L452)*IF(K452="",$C$3,K452)*J452,"")))))</f>
        <v/>
      </c>
      <c r="AC452" s="16" t="str">
        <f aca="false">IF(OR(A452="",L452="",J452="",R452="",R452="Open"),"",IF(E452="Short",L452-N(S452),N(S452)-L452)*IF(K452="",$C$3,K452)*J452-N(T452))</f>
        <v/>
      </c>
      <c r="AD452" s="17" t="str">
        <f aca="false">IF(OR(AC452="",AB452=""),"",IF(AB452&gt;0,AC452/AB452,""))</f>
        <v/>
      </c>
      <c r="AE452" s="18" t="str">
        <f aca="false">IF(OR(AC452="",Q452=""),"",DATE(YEAR(Q452),MONTH(Q452),1))</f>
        <v/>
      </c>
      <c r="AF452" s="15" t="str">
        <f aca="false">IF(AC452="","",1)</f>
        <v/>
      </c>
    </row>
    <row r="453" customFormat="false" ht="15" hidden="false" customHeight="false" outlineLevel="0" collapsed="false">
      <c r="A453" s="8"/>
      <c r="B453" s="9"/>
      <c r="C453" s="9"/>
      <c r="D453" s="9"/>
      <c r="E453" s="9"/>
      <c r="F453" s="10"/>
      <c r="G453" s="10"/>
      <c r="H453" s="8"/>
      <c r="I453" s="10"/>
      <c r="J453" s="9"/>
      <c r="K453" s="9"/>
      <c r="L453" s="10"/>
      <c r="M453" s="11"/>
      <c r="N453" s="12"/>
      <c r="O453" s="13"/>
      <c r="P453" s="13"/>
      <c r="Q453" s="8"/>
      <c r="R453" s="9"/>
      <c r="S453" s="10"/>
      <c r="T453" s="14"/>
      <c r="U453" s="14"/>
      <c r="V453" s="9"/>
      <c r="W453" s="9"/>
      <c r="X453" s="13"/>
      <c r="Y453" s="15" t="str">
        <f aca="false">IF(OR(A453="",H453=""),"",H453-A453)</f>
        <v/>
      </c>
      <c r="Z453" s="15" t="str">
        <f aca="false">IF(OR(A453="",Q453=""),"",Q453-A453)</f>
        <v/>
      </c>
      <c r="AA453" s="16" t="str">
        <f aca="false">IF(OR(L453="",J453=""),"",L453*IF(K453="",$C$3,K453)*J453*IF(E453="Short",1,-1))</f>
        <v/>
      </c>
      <c r="AB453" s="16" t="str">
        <f aca="false">IF(OR(A453="",L453="",J453=""),"",IF(N(U453)&gt;0,U453,IF(E453="Long",L453*IF(K453="",$C$3,K453)*J453,IF(AND(N(F453)&gt;0,N(G453)&gt;0),MAX(0,ABS(F453-G453)-L453)*IF(K453="",$C$3,K453)*J453,IF(AND(D453="Put",N(F453)&gt;0),MAX(0,F453-L453)*IF(K453="",$C$3,K453)*J453,"")))))</f>
        <v/>
      </c>
      <c r="AC453" s="16" t="str">
        <f aca="false">IF(OR(A453="",L453="",J453="",R453="",R453="Open"),"",IF(E453="Short",L453-N(S453),N(S453)-L453)*IF(K453="",$C$3,K453)*J453-N(T453))</f>
        <v/>
      </c>
      <c r="AD453" s="17" t="str">
        <f aca="false">IF(OR(AC453="",AB453=""),"",IF(AB453&gt;0,AC453/AB453,""))</f>
        <v/>
      </c>
      <c r="AE453" s="18" t="str">
        <f aca="false">IF(OR(AC453="",Q453=""),"",DATE(YEAR(Q453),MONTH(Q453),1))</f>
        <v/>
      </c>
      <c r="AF453" s="15" t="str">
        <f aca="false">IF(AC453="","",1)</f>
        <v/>
      </c>
    </row>
    <row r="454" customFormat="false" ht="15" hidden="false" customHeight="false" outlineLevel="0" collapsed="false">
      <c r="A454" s="8"/>
      <c r="B454" s="9"/>
      <c r="C454" s="9"/>
      <c r="D454" s="9"/>
      <c r="E454" s="9"/>
      <c r="F454" s="10"/>
      <c r="G454" s="10"/>
      <c r="H454" s="8"/>
      <c r="I454" s="10"/>
      <c r="J454" s="9"/>
      <c r="K454" s="9"/>
      <c r="L454" s="10"/>
      <c r="M454" s="11"/>
      <c r="N454" s="12"/>
      <c r="O454" s="13"/>
      <c r="P454" s="13"/>
      <c r="Q454" s="8"/>
      <c r="R454" s="9"/>
      <c r="S454" s="10"/>
      <c r="T454" s="14"/>
      <c r="U454" s="14"/>
      <c r="V454" s="9"/>
      <c r="W454" s="9"/>
      <c r="X454" s="13"/>
      <c r="Y454" s="15" t="str">
        <f aca="false">IF(OR(A454="",H454=""),"",H454-A454)</f>
        <v/>
      </c>
      <c r="Z454" s="15" t="str">
        <f aca="false">IF(OR(A454="",Q454=""),"",Q454-A454)</f>
        <v/>
      </c>
      <c r="AA454" s="16" t="str">
        <f aca="false">IF(OR(L454="",J454=""),"",L454*IF(K454="",$C$3,K454)*J454*IF(E454="Short",1,-1))</f>
        <v/>
      </c>
      <c r="AB454" s="16" t="str">
        <f aca="false">IF(OR(A454="",L454="",J454=""),"",IF(N(U454)&gt;0,U454,IF(E454="Long",L454*IF(K454="",$C$3,K454)*J454,IF(AND(N(F454)&gt;0,N(G454)&gt;0),MAX(0,ABS(F454-G454)-L454)*IF(K454="",$C$3,K454)*J454,IF(AND(D454="Put",N(F454)&gt;0),MAX(0,F454-L454)*IF(K454="",$C$3,K454)*J454,"")))))</f>
        <v/>
      </c>
      <c r="AC454" s="16" t="str">
        <f aca="false">IF(OR(A454="",L454="",J454="",R454="",R454="Open"),"",IF(E454="Short",L454-N(S454),N(S454)-L454)*IF(K454="",$C$3,K454)*J454-N(T454))</f>
        <v/>
      </c>
      <c r="AD454" s="17" t="str">
        <f aca="false">IF(OR(AC454="",AB454=""),"",IF(AB454&gt;0,AC454/AB454,""))</f>
        <v/>
      </c>
      <c r="AE454" s="18" t="str">
        <f aca="false">IF(OR(AC454="",Q454=""),"",DATE(YEAR(Q454),MONTH(Q454),1))</f>
        <v/>
      </c>
      <c r="AF454" s="15" t="str">
        <f aca="false">IF(AC454="","",1)</f>
        <v/>
      </c>
    </row>
    <row r="455" customFormat="false" ht="15" hidden="false" customHeight="false" outlineLevel="0" collapsed="false">
      <c r="A455" s="8"/>
      <c r="B455" s="9"/>
      <c r="C455" s="9"/>
      <c r="D455" s="9"/>
      <c r="E455" s="9"/>
      <c r="F455" s="10"/>
      <c r="G455" s="10"/>
      <c r="H455" s="8"/>
      <c r="I455" s="10"/>
      <c r="J455" s="9"/>
      <c r="K455" s="9"/>
      <c r="L455" s="10"/>
      <c r="M455" s="11"/>
      <c r="N455" s="12"/>
      <c r="O455" s="13"/>
      <c r="P455" s="13"/>
      <c r="Q455" s="8"/>
      <c r="R455" s="9"/>
      <c r="S455" s="10"/>
      <c r="T455" s="14"/>
      <c r="U455" s="14"/>
      <c r="V455" s="9"/>
      <c r="W455" s="9"/>
      <c r="X455" s="13"/>
      <c r="Y455" s="15" t="str">
        <f aca="false">IF(OR(A455="",H455=""),"",H455-A455)</f>
        <v/>
      </c>
      <c r="Z455" s="15" t="str">
        <f aca="false">IF(OR(A455="",Q455=""),"",Q455-A455)</f>
        <v/>
      </c>
      <c r="AA455" s="16" t="str">
        <f aca="false">IF(OR(L455="",J455=""),"",L455*IF(K455="",$C$3,K455)*J455*IF(E455="Short",1,-1))</f>
        <v/>
      </c>
      <c r="AB455" s="16" t="str">
        <f aca="false">IF(OR(A455="",L455="",J455=""),"",IF(N(U455)&gt;0,U455,IF(E455="Long",L455*IF(K455="",$C$3,K455)*J455,IF(AND(N(F455)&gt;0,N(G455)&gt;0),MAX(0,ABS(F455-G455)-L455)*IF(K455="",$C$3,K455)*J455,IF(AND(D455="Put",N(F455)&gt;0),MAX(0,F455-L455)*IF(K455="",$C$3,K455)*J455,"")))))</f>
        <v/>
      </c>
      <c r="AC455" s="16" t="str">
        <f aca="false">IF(OR(A455="",L455="",J455="",R455="",R455="Open"),"",IF(E455="Short",L455-N(S455),N(S455)-L455)*IF(K455="",$C$3,K455)*J455-N(T455))</f>
        <v/>
      </c>
      <c r="AD455" s="17" t="str">
        <f aca="false">IF(OR(AC455="",AB455=""),"",IF(AB455&gt;0,AC455/AB455,""))</f>
        <v/>
      </c>
      <c r="AE455" s="18" t="str">
        <f aca="false">IF(OR(AC455="",Q455=""),"",DATE(YEAR(Q455),MONTH(Q455),1))</f>
        <v/>
      </c>
      <c r="AF455" s="15" t="str">
        <f aca="false">IF(AC455="","",1)</f>
        <v/>
      </c>
    </row>
    <row r="456" customFormat="false" ht="15" hidden="false" customHeight="false" outlineLevel="0" collapsed="false">
      <c r="A456" s="8"/>
      <c r="B456" s="9"/>
      <c r="C456" s="9"/>
      <c r="D456" s="9"/>
      <c r="E456" s="9"/>
      <c r="F456" s="10"/>
      <c r="G456" s="10"/>
      <c r="H456" s="8"/>
      <c r="I456" s="10"/>
      <c r="J456" s="9"/>
      <c r="K456" s="9"/>
      <c r="L456" s="10"/>
      <c r="M456" s="11"/>
      <c r="N456" s="12"/>
      <c r="O456" s="13"/>
      <c r="P456" s="13"/>
      <c r="Q456" s="8"/>
      <c r="R456" s="9"/>
      <c r="S456" s="10"/>
      <c r="T456" s="14"/>
      <c r="U456" s="14"/>
      <c r="V456" s="9"/>
      <c r="W456" s="9"/>
      <c r="X456" s="13"/>
      <c r="Y456" s="15" t="str">
        <f aca="false">IF(OR(A456="",H456=""),"",H456-A456)</f>
        <v/>
      </c>
      <c r="Z456" s="15" t="str">
        <f aca="false">IF(OR(A456="",Q456=""),"",Q456-A456)</f>
        <v/>
      </c>
      <c r="AA456" s="16" t="str">
        <f aca="false">IF(OR(L456="",J456=""),"",L456*IF(K456="",$C$3,K456)*J456*IF(E456="Short",1,-1))</f>
        <v/>
      </c>
      <c r="AB456" s="16" t="str">
        <f aca="false">IF(OR(A456="",L456="",J456=""),"",IF(N(U456)&gt;0,U456,IF(E456="Long",L456*IF(K456="",$C$3,K456)*J456,IF(AND(N(F456)&gt;0,N(G456)&gt;0),MAX(0,ABS(F456-G456)-L456)*IF(K456="",$C$3,K456)*J456,IF(AND(D456="Put",N(F456)&gt;0),MAX(0,F456-L456)*IF(K456="",$C$3,K456)*J456,"")))))</f>
        <v/>
      </c>
      <c r="AC456" s="16" t="str">
        <f aca="false">IF(OR(A456="",L456="",J456="",R456="",R456="Open"),"",IF(E456="Short",L456-N(S456),N(S456)-L456)*IF(K456="",$C$3,K456)*J456-N(T456))</f>
        <v/>
      </c>
      <c r="AD456" s="17" t="str">
        <f aca="false">IF(OR(AC456="",AB456=""),"",IF(AB456&gt;0,AC456/AB456,""))</f>
        <v/>
      </c>
      <c r="AE456" s="18" t="str">
        <f aca="false">IF(OR(AC456="",Q456=""),"",DATE(YEAR(Q456),MONTH(Q456),1))</f>
        <v/>
      </c>
      <c r="AF456" s="15" t="str">
        <f aca="false">IF(AC456="","",1)</f>
        <v/>
      </c>
    </row>
    <row r="457" customFormat="false" ht="15" hidden="false" customHeight="false" outlineLevel="0" collapsed="false">
      <c r="A457" s="8"/>
      <c r="B457" s="9"/>
      <c r="C457" s="9"/>
      <c r="D457" s="9"/>
      <c r="E457" s="9"/>
      <c r="F457" s="10"/>
      <c r="G457" s="10"/>
      <c r="H457" s="8"/>
      <c r="I457" s="10"/>
      <c r="J457" s="9"/>
      <c r="K457" s="9"/>
      <c r="L457" s="10"/>
      <c r="M457" s="11"/>
      <c r="N457" s="12"/>
      <c r="O457" s="13"/>
      <c r="P457" s="13"/>
      <c r="Q457" s="8"/>
      <c r="R457" s="9"/>
      <c r="S457" s="10"/>
      <c r="T457" s="14"/>
      <c r="U457" s="14"/>
      <c r="V457" s="9"/>
      <c r="W457" s="9"/>
      <c r="X457" s="13"/>
      <c r="Y457" s="15" t="str">
        <f aca="false">IF(OR(A457="",H457=""),"",H457-A457)</f>
        <v/>
      </c>
      <c r="Z457" s="15" t="str">
        <f aca="false">IF(OR(A457="",Q457=""),"",Q457-A457)</f>
        <v/>
      </c>
      <c r="AA457" s="16" t="str">
        <f aca="false">IF(OR(L457="",J457=""),"",L457*IF(K457="",$C$3,K457)*J457*IF(E457="Short",1,-1))</f>
        <v/>
      </c>
      <c r="AB457" s="16" t="str">
        <f aca="false">IF(OR(A457="",L457="",J457=""),"",IF(N(U457)&gt;0,U457,IF(E457="Long",L457*IF(K457="",$C$3,K457)*J457,IF(AND(N(F457)&gt;0,N(G457)&gt;0),MAX(0,ABS(F457-G457)-L457)*IF(K457="",$C$3,K457)*J457,IF(AND(D457="Put",N(F457)&gt;0),MAX(0,F457-L457)*IF(K457="",$C$3,K457)*J457,"")))))</f>
        <v/>
      </c>
      <c r="AC457" s="16" t="str">
        <f aca="false">IF(OR(A457="",L457="",J457="",R457="",R457="Open"),"",IF(E457="Short",L457-N(S457),N(S457)-L457)*IF(K457="",$C$3,K457)*J457-N(T457))</f>
        <v/>
      </c>
      <c r="AD457" s="17" t="str">
        <f aca="false">IF(OR(AC457="",AB457=""),"",IF(AB457&gt;0,AC457/AB457,""))</f>
        <v/>
      </c>
      <c r="AE457" s="18" t="str">
        <f aca="false">IF(OR(AC457="",Q457=""),"",DATE(YEAR(Q457),MONTH(Q457),1))</f>
        <v/>
      </c>
      <c r="AF457" s="15" t="str">
        <f aca="false">IF(AC457="","",1)</f>
        <v/>
      </c>
    </row>
    <row r="458" customFormat="false" ht="15" hidden="false" customHeight="false" outlineLevel="0" collapsed="false">
      <c r="A458" s="8"/>
      <c r="B458" s="9"/>
      <c r="C458" s="9"/>
      <c r="D458" s="9"/>
      <c r="E458" s="9"/>
      <c r="F458" s="10"/>
      <c r="G458" s="10"/>
      <c r="H458" s="8"/>
      <c r="I458" s="10"/>
      <c r="J458" s="9"/>
      <c r="K458" s="9"/>
      <c r="L458" s="10"/>
      <c r="M458" s="11"/>
      <c r="N458" s="12"/>
      <c r="O458" s="13"/>
      <c r="P458" s="13"/>
      <c r="Q458" s="8"/>
      <c r="R458" s="9"/>
      <c r="S458" s="10"/>
      <c r="T458" s="14"/>
      <c r="U458" s="14"/>
      <c r="V458" s="9"/>
      <c r="W458" s="9"/>
      <c r="X458" s="13"/>
      <c r="Y458" s="15" t="str">
        <f aca="false">IF(OR(A458="",H458=""),"",H458-A458)</f>
        <v/>
      </c>
      <c r="Z458" s="15" t="str">
        <f aca="false">IF(OR(A458="",Q458=""),"",Q458-A458)</f>
        <v/>
      </c>
      <c r="AA458" s="16" t="str">
        <f aca="false">IF(OR(L458="",J458=""),"",L458*IF(K458="",$C$3,K458)*J458*IF(E458="Short",1,-1))</f>
        <v/>
      </c>
      <c r="AB458" s="16" t="str">
        <f aca="false">IF(OR(A458="",L458="",J458=""),"",IF(N(U458)&gt;0,U458,IF(E458="Long",L458*IF(K458="",$C$3,K458)*J458,IF(AND(N(F458)&gt;0,N(G458)&gt;0),MAX(0,ABS(F458-G458)-L458)*IF(K458="",$C$3,K458)*J458,IF(AND(D458="Put",N(F458)&gt;0),MAX(0,F458-L458)*IF(K458="",$C$3,K458)*J458,"")))))</f>
        <v/>
      </c>
      <c r="AC458" s="16" t="str">
        <f aca="false">IF(OR(A458="",L458="",J458="",R458="",R458="Open"),"",IF(E458="Short",L458-N(S458),N(S458)-L458)*IF(K458="",$C$3,K458)*J458-N(T458))</f>
        <v/>
      </c>
      <c r="AD458" s="17" t="str">
        <f aca="false">IF(OR(AC458="",AB458=""),"",IF(AB458&gt;0,AC458/AB458,""))</f>
        <v/>
      </c>
      <c r="AE458" s="18" t="str">
        <f aca="false">IF(OR(AC458="",Q458=""),"",DATE(YEAR(Q458),MONTH(Q458),1))</f>
        <v/>
      </c>
      <c r="AF458" s="15" t="str">
        <f aca="false">IF(AC458="","",1)</f>
        <v/>
      </c>
    </row>
    <row r="459" customFormat="false" ht="15" hidden="false" customHeight="false" outlineLevel="0" collapsed="false">
      <c r="A459" s="8"/>
      <c r="B459" s="9"/>
      <c r="C459" s="9"/>
      <c r="D459" s="9"/>
      <c r="E459" s="9"/>
      <c r="F459" s="10"/>
      <c r="G459" s="10"/>
      <c r="H459" s="8"/>
      <c r="I459" s="10"/>
      <c r="J459" s="9"/>
      <c r="K459" s="9"/>
      <c r="L459" s="10"/>
      <c r="M459" s="11"/>
      <c r="N459" s="12"/>
      <c r="O459" s="13"/>
      <c r="P459" s="13"/>
      <c r="Q459" s="8"/>
      <c r="R459" s="9"/>
      <c r="S459" s="10"/>
      <c r="T459" s="14"/>
      <c r="U459" s="14"/>
      <c r="V459" s="9"/>
      <c r="W459" s="9"/>
      <c r="X459" s="13"/>
      <c r="Y459" s="15" t="str">
        <f aca="false">IF(OR(A459="",H459=""),"",H459-A459)</f>
        <v/>
      </c>
      <c r="Z459" s="15" t="str">
        <f aca="false">IF(OR(A459="",Q459=""),"",Q459-A459)</f>
        <v/>
      </c>
      <c r="AA459" s="16" t="str">
        <f aca="false">IF(OR(L459="",J459=""),"",L459*IF(K459="",$C$3,K459)*J459*IF(E459="Short",1,-1))</f>
        <v/>
      </c>
      <c r="AB459" s="16" t="str">
        <f aca="false">IF(OR(A459="",L459="",J459=""),"",IF(N(U459)&gt;0,U459,IF(E459="Long",L459*IF(K459="",$C$3,K459)*J459,IF(AND(N(F459)&gt;0,N(G459)&gt;0),MAX(0,ABS(F459-G459)-L459)*IF(K459="",$C$3,K459)*J459,IF(AND(D459="Put",N(F459)&gt;0),MAX(0,F459-L459)*IF(K459="",$C$3,K459)*J459,"")))))</f>
        <v/>
      </c>
      <c r="AC459" s="16" t="str">
        <f aca="false">IF(OR(A459="",L459="",J459="",R459="",R459="Open"),"",IF(E459="Short",L459-N(S459),N(S459)-L459)*IF(K459="",$C$3,K459)*J459-N(T459))</f>
        <v/>
      </c>
      <c r="AD459" s="17" t="str">
        <f aca="false">IF(OR(AC459="",AB459=""),"",IF(AB459&gt;0,AC459/AB459,""))</f>
        <v/>
      </c>
      <c r="AE459" s="18" t="str">
        <f aca="false">IF(OR(AC459="",Q459=""),"",DATE(YEAR(Q459),MONTH(Q459),1))</f>
        <v/>
      </c>
      <c r="AF459" s="15" t="str">
        <f aca="false">IF(AC459="","",1)</f>
        <v/>
      </c>
    </row>
    <row r="460" customFormat="false" ht="15" hidden="false" customHeight="false" outlineLevel="0" collapsed="false">
      <c r="A460" s="8"/>
      <c r="B460" s="9"/>
      <c r="C460" s="9"/>
      <c r="D460" s="9"/>
      <c r="E460" s="9"/>
      <c r="F460" s="10"/>
      <c r="G460" s="10"/>
      <c r="H460" s="8"/>
      <c r="I460" s="10"/>
      <c r="J460" s="9"/>
      <c r="K460" s="9"/>
      <c r="L460" s="10"/>
      <c r="M460" s="11"/>
      <c r="N460" s="12"/>
      <c r="O460" s="13"/>
      <c r="P460" s="13"/>
      <c r="Q460" s="8"/>
      <c r="R460" s="9"/>
      <c r="S460" s="10"/>
      <c r="T460" s="14"/>
      <c r="U460" s="14"/>
      <c r="V460" s="9"/>
      <c r="W460" s="9"/>
      <c r="X460" s="13"/>
      <c r="Y460" s="15" t="str">
        <f aca="false">IF(OR(A460="",H460=""),"",H460-A460)</f>
        <v/>
      </c>
      <c r="Z460" s="15" t="str">
        <f aca="false">IF(OR(A460="",Q460=""),"",Q460-A460)</f>
        <v/>
      </c>
      <c r="AA460" s="16" t="str">
        <f aca="false">IF(OR(L460="",J460=""),"",L460*IF(K460="",$C$3,K460)*J460*IF(E460="Short",1,-1))</f>
        <v/>
      </c>
      <c r="AB460" s="16" t="str">
        <f aca="false">IF(OR(A460="",L460="",J460=""),"",IF(N(U460)&gt;0,U460,IF(E460="Long",L460*IF(K460="",$C$3,K460)*J460,IF(AND(N(F460)&gt;0,N(G460)&gt;0),MAX(0,ABS(F460-G460)-L460)*IF(K460="",$C$3,K460)*J460,IF(AND(D460="Put",N(F460)&gt;0),MAX(0,F460-L460)*IF(K460="",$C$3,K460)*J460,"")))))</f>
        <v/>
      </c>
      <c r="AC460" s="16" t="str">
        <f aca="false">IF(OR(A460="",L460="",J460="",R460="",R460="Open"),"",IF(E460="Short",L460-N(S460),N(S460)-L460)*IF(K460="",$C$3,K460)*J460-N(T460))</f>
        <v/>
      </c>
      <c r="AD460" s="17" t="str">
        <f aca="false">IF(OR(AC460="",AB460=""),"",IF(AB460&gt;0,AC460/AB460,""))</f>
        <v/>
      </c>
      <c r="AE460" s="18" t="str">
        <f aca="false">IF(OR(AC460="",Q460=""),"",DATE(YEAR(Q460),MONTH(Q460),1))</f>
        <v/>
      </c>
      <c r="AF460" s="15" t="str">
        <f aca="false">IF(AC460="","",1)</f>
        <v/>
      </c>
    </row>
    <row r="461" customFormat="false" ht="15" hidden="false" customHeight="false" outlineLevel="0" collapsed="false">
      <c r="A461" s="8"/>
      <c r="B461" s="9"/>
      <c r="C461" s="9"/>
      <c r="D461" s="9"/>
      <c r="E461" s="9"/>
      <c r="F461" s="10"/>
      <c r="G461" s="10"/>
      <c r="H461" s="8"/>
      <c r="I461" s="10"/>
      <c r="J461" s="9"/>
      <c r="K461" s="9"/>
      <c r="L461" s="10"/>
      <c r="M461" s="11"/>
      <c r="N461" s="12"/>
      <c r="O461" s="13"/>
      <c r="P461" s="13"/>
      <c r="Q461" s="8"/>
      <c r="R461" s="9"/>
      <c r="S461" s="10"/>
      <c r="T461" s="14"/>
      <c r="U461" s="14"/>
      <c r="V461" s="9"/>
      <c r="W461" s="9"/>
      <c r="X461" s="13"/>
      <c r="Y461" s="15" t="str">
        <f aca="false">IF(OR(A461="",H461=""),"",H461-A461)</f>
        <v/>
      </c>
      <c r="Z461" s="15" t="str">
        <f aca="false">IF(OR(A461="",Q461=""),"",Q461-A461)</f>
        <v/>
      </c>
      <c r="AA461" s="16" t="str">
        <f aca="false">IF(OR(L461="",J461=""),"",L461*IF(K461="",$C$3,K461)*J461*IF(E461="Short",1,-1))</f>
        <v/>
      </c>
      <c r="AB461" s="16" t="str">
        <f aca="false">IF(OR(A461="",L461="",J461=""),"",IF(N(U461)&gt;0,U461,IF(E461="Long",L461*IF(K461="",$C$3,K461)*J461,IF(AND(N(F461)&gt;0,N(G461)&gt;0),MAX(0,ABS(F461-G461)-L461)*IF(K461="",$C$3,K461)*J461,IF(AND(D461="Put",N(F461)&gt;0),MAX(0,F461-L461)*IF(K461="",$C$3,K461)*J461,"")))))</f>
        <v/>
      </c>
      <c r="AC461" s="16" t="str">
        <f aca="false">IF(OR(A461="",L461="",J461="",R461="",R461="Open"),"",IF(E461="Short",L461-N(S461),N(S461)-L461)*IF(K461="",$C$3,K461)*J461-N(T461))</f>
        <v/>
      </c>
      <c r="AD461" s="17" t="str">
        <f aca="false">IF(OR(AC461="",AB461=""),"",IF(AB461&gt;0,AC461/AB461,""))</f>
        <v/>
      </c>
      <c r="AE461" s="18" t="str">
        <f aca="false">IF(OR(AC461="",Q461=""),"",DATE(YEAR(Q461),MONTH(Q461),1))</f>
        <v/>
      </c>
      <c r="AF461" s="15" t="str">
        <f aca="false">IF(AC461="","",1)</f>
        <v/>
      </c>
    </row>
    <row r="462" customFormat="false" ht="15" hidden="false" customHeight="false" outlineLevel="0" collapsed="false">
      <c r="A462" s="8"/>
      <c r="B462" s="9"/>
      <c r="C462" s="9"/>
      <c r="D462" s="9"/>
      <c r="E462" s="9"/>
      <c r="F462" s="10"/>
      <c r="G462" s="10"/>
      <c r="H462" s="8"/>
      <c r="I462" s="10"/>
      <c r="J462" s="9"/>
      <c r="K462" s="9"/>
      <c r="L462" s="10"/>
      <c r="M462" s="11"/>
      <c r="N462" s="12"/>
      <c r="O462" s="13"/>
      <c r="P462" s="13"/>
      <c r="Q462" s="8"/>
      <c r="R462" s="9"/>
      <c r="S462" s="10"/>
      <c r="T462" s="14"/>
      <c r="U462" s="14"/>
      <c r="V462" s="9"/>
      <c r="W462" s="9"/>
      <c r="X462" s="13"/>
      <c r="Y462" s="15" t="str">
        <f aca="false">IF(OR(A462="",H462=""),"",H462-A462)</f>
        <v/>
      </c>
      <c r="Z462" s="15" t="str">
        <f aca="false">IF(OR(A462="",Q462=""),"",Q462-A462)</f>
        <v/>
      </c>
      <c r="AA462" s="16" t="str">
        <f aca="false">IF(OR(L462="",J462=""),"",L462*IF(K462="",$C$3,K462)*J462*IF(E462="Short",1,-1))</f>
        <v/>
      </c>
      <c r="AB462" s="16" t="str">
        <f aca="false">IF(OR(A462="",L462="",J462=""),"",IF(N(U462)&gt;0,U462,IF(E462="Long",L462*IF(K462="",$C$3,K462)*J462,IF(AND(N(F462)&gt;0,N(G462)&gt;0),MAX(0,ABS(F462-G462)-L462)*IF(K462="",$C$3,K462)*J462,IF(AND(D462="Put",N(F462)&gt;0),MAX(0,F462-L462)*IF(K462="",$C$3,K462)*J462,"")))))</f>
        <v/>
      </c>
      <c r="AC462" s="16" t="str">
        <f aca="false">IF(OR(A462="",L462="",J462="",R462="",R462="Open"),"",IF(E462="Short",L462-N(S462),N(S462)-L462)*IF(K462="",$C$3,K462)*J462-N(T462))</f>
        <v/>
      </c>
      <c r="AD462" s="17" t="str">
        <f aca="false">IF(OR(AC462="",AB462=""),"",IF(AB462&gt;0,AC462/AB462,""))</f>
        <v/>
      </c>
      <c r="AE462" s="18" t="str">
        <f aca="false">IF(OR(AC462="",Q462=""),"",DATE(YEAR(Q462),MONTH(Q462),1))</f>
        <v/>
      </c>
      <c r="AF462" s="15" t="str">
        <f aca="false">IF(AC462="","",1)</f>
        <v/>
      </c>
    </row>
    <row r="463" customFormat="false" ht="15" hidden="false" customHeight="false" outlineLevel="0" collapsed="false">
      <c r="A463" s="8"/>
      <c r="B463" s="9"/>
      <c r="C463" s="9"/>
      <c r="D463" s="9"/>
      <c r="E463" s="9"/>
      <c r="F463" s="10"/>
      <c r="G463" s="10"/>
      <c r="H463" s="8"/>
      <c r="I463" s="10"/>
      <c r="J463" s="9"/>
      <c r="K463" s="9"/>
      <c r="L463" s="10"/>
      <c r="M463" s="11"/>
      <c r="N463" s="12"/>
      <c r="O463" s="13"/>
      <c r="P463" s="13"/>
      <c r="Q463" s="8"/>
      <c r="R463" s="9"/>
      <c r="S463" s="10"/>
      <c r="T463" s="14"/>
      <c r="U463" s="14"/>
      <c r="V463" s="9"/>
      <c r="W463" s="9"/>
      <c r="X463" s="13"/>
      <c r="Y463" s="15" t="str">
        <f aca="false">IF(OR(A463="",H463=""),"",H463-A463)</f>
        <v/>
      </c>
      <c r="Z463" s="15" t="str">
        <f aca="false">IF(OR(A463="",Q463=""),"",Q463-A463)</f>
        <v/>
      </c>
      <c r="AA463" s="16" t="str">
        <f aca="false">IF(OR(L463="",J463=""),"",L463*IF(K463="",$C$3,K463)*J463*IF(E463="Short",1,-1))</f>
        <v/>
      </c>
      <c r="AB463" s="16" t="str">
        <f aca="false">IF(OR(A463="",L463="",J463=""),"",IF(N(U463)&gt;0,U463,IF(E463="Long",L463*IF(K463="",$C$3,K463)*J463,IF(AND(N(F463)&gt;0,N(G463)&gt;0),MAX(0,ABS(F463-G463)-L463)*IF(K463="",$C$3,K463)*J463,IF(AND(D463="Put",N(F463)&gt;0),MAX(0,F463-L463)*IF(K463="",$C$3,K463)*J463,"")))))</f>
        <v/>
      </c>
      <c r="AC463" s="16" t="str">
        <f aca="false">IF(OR(A463="",L463="",J463="",R463="",R463="Open"),"",IF(E463="Short",L463-N(S463),N(S463)-L463)*IF(K463="",$C$3,K463)*J463-N(T463))</f>
        <v/>
      </c>
      <c r="AD463" s="17" t="str">
        <f aca="false">IF(OR(AC463="",AB463=""),"",IF(AB463&gt;0,AC463/AB463,""))</f>
        <v/>
      </c>
      <c r="AE463" s="18" t="str">
        <f aca="false">IF(OR(AC463="",Q463=""),"",DATE(YEAR(Q463),MONTH(Q463),1))</f>
        <v/>
      </c>
      <c r="AF463" s="15" t="str">
        <f aca="false">IF(AC463="","",1)</f>
        <v/>
      </c>
    </row>
    <row r="464" customFormat="false" ht="15" hidden="false" customHeight="false" outlineLevel="0" collapsed="false">
      <c r="A464" s="8"/>
      <c r="B464" s="9"/>
      <c r="C464" s="9"/>
      <c r="D464" s="9"/>
      <c r="E464" s="9"/>
      <c r="F464" s="10"/>
      <c r="G464" s="10"/>
      <c r="H464" s="8"/>
      <c r="I464" s="10"/>
      <c r="J464" s="9"/>
      <c r="K464" s="9"/>
      <c r="L464" s="10"/>
      <c r="M464" s="11"/>
      <c r="N464" s="12"/>
      <c r="O464" s="13"/>
      <c r="P464" s="13"/>
      <c r="Q464" s="8"/>
      <c r="R464" s="9"/>
      <c r="S464" s="10"/>
      <c r="T464" s="14"/>
      <c r="U464" s="14"/>
      <c r="V464" s="9"/>
      <c r="W464" s="9"/>
      <c r="X464" s="13"/>
      <c r="Y464" s="15" t="str">
        <f aca="false">IF(OR(A464="",H464=""),"",H464-A464)</f>
        <v/>
      </c>
      <c r="Z464" s="15" t="str">
        <f aca="false">IF(OR(A464="",Q464=""),"",Q464-A464)</f>
        <v/>
      </c>
      <c r="AA464" s="16" t="str">
        <f aca="false">IF(OR(L464="",J464=""),"",L464*IF(K464="",$C$3,K464)*J464*IF(E464="Short",1,-1))</f>
        <v/>
      </c>
      <c r="AB464" s="16" t="str">
        <f aca="false">IF(OR(A464="",L464="",J464=""),"",IF(N(U464)&gt;0,U464,IF(E464="Long",L464*IF(K464="",$C$3,K464)*J464,IF(AND(N(F464)&gt;0,N(G464)&gt;0),MAX(0,ABS(F464-G464)-L464)*IF(K464="",$C$3,K464)*J464,IF(AND(D464="Put",N(F464)&gt;0),MAX(0,F464-L464)*IF(K464="",$C$3,K464)*J464,"")))))</f>
        <v/>
      </c>
      <c r="AC464" s="16" t="str">
        <f aca="false">IF(OR(A464="",L464="",J464="",R464="",R464="Open"),"",IF(E464="Short",L464-N(S464),N(S464)-L464)*IF(K464="",$C$3,K464)*J464-N(T464))</f>
        <v/>
      </c>
      <c r="AD464" s="17" t="str">
        <f aca="false">IF(OR(AC464="",AB464=""),"",IF(AB464&gt;0,AC464/AB464,""))</f>
        <v/>
      </c>
      <c r="AE464" s="18" t="str">
        <f aca="false">IF(OR(AC464="",Q464=""),"",DATE(YEAR(Q464),MONTH(Q464),1))</f>
        <v/>
      </c>
      <c r="AF464" s="15" t="str">
        <f aca="false">IF(AC464="","",1)</f>
        <v/>
      </c>
    </row>
    <row r="465" customFormat="false" ht="15" hidden="false" customHeight="false" outlineLevel="0" collapsed="false">
      <c r="A465" s="8"/>
      <c r="B465" s="9"/>
      <c r="C465" s="9"/>
      <c r="D465" s="9"/>
      <c r="E465" s="9"/>
      <c r="F465" s="10"/>
      <c r="G465" s="10"/>
      <c r="H465" s="8"/>
      <c r="I465" s="10"/>
      <c r="J465" s="9"/>
      <c r="K465" s="9"/>
      <c r="L465" s="10"/>
      <c r="M465" s="11"/>
      <c r="N465" s="12"/>
      <c r="O465" s="13"/>
      <c r="P465" s="13"/>
      <c r="Q465" s="8"/>
      <c r="R465" s="9"/>
      <c r="S465" s="10"/>
      <c r="T465" s="14"/>
      <c r="U465" s="14"/>
      <c r="V465" s="9"/>
      <c r="W465" s="9"/>
      <c r="X465" s="13"/>
      <c r="Y465" s="15" t="str">
        <f aca="false">IF(OR(A465="",H465=""),"",H465-A465)</f>
        <v/>
      </c>
      <c r="Z465" s="15" t="str">
        <f aca="false">IF(OR(A465="",Q465=""),"",Q465-A465)</f>
        <v/>
      </c>
      <c r="AA465" s="16" t="str">
        <f aca="false">IF(OR(L465="",J465=""),"",L465*IF(K465="",$C$3,K465)*J465*IF(E465="Short",1,-1))</f>
        <v/>
      </c>
      <c r="AB465" s="16" t="str">
        <f aca="false">IF(OR(A465="",L465="",J465=""),"",IF(N(U465)&gt;0,U465,IF(E465="Long",L465*IF(K465="",$C$3,K465)*J465,IF(AND(N(F465)&gt;0,N(G465)&gt;0),MAX(0,ABS(F465-G465)-L465)*IF(K465="",$C$3,K465)*J465,IF(AND(D465="Put",N(F465)&gt;0),MAX(0,F465-L465)*IF(K465="",$C$3,K465)*J465,"")))))</f>
        <v/>
      </c>
      <c r="AC465" s="16" t="str">
        <f aca="false">IF(OR(A465="",L465="",J465="",R465="",R465="Open"),"",IF(E465="Short",L465-N(S465),N(S465)-L465)*IF(K465="",$C$3,K465)*J465-N(T465))</f>
        <v/>
      </c>
      <c r="AD465" s="17" t="str">
        <f aca="false">IF(OR(AC465="",AB465=""),"",IF(AB465&gt;0,AC465/AB465,""))</f>
        <v/>
      </c>
      <c r="AE465" s="18" t="str">
        <f aca="false">IF(OR(AC465="",Q465=""),"",DATE(YEAR(Q465),MONTH(Q465),1))</f>
        <v/>
      </c>
      <c r="AF465" s="15" t="str">
        <f aca="false">IF(AC465="","",1)</f>
        <v/>
      </c>
    </row>
    <row r="466" customFormat="false" ht="15" hidden="false" customHeight="false" outlineLevel="0" collapsed="false">
      <c r="A466" s="8"/>
      <c r="B466" s="9"/>
      <c r="C466" s="9"/>
      <c r="D466" s="9"/>
      <c r="E466" s="9"/>
      <c r="F466" s="10"/>
      <c r="G466" s="10"/>
      <c r="H466" s="8"/>
      <c r="I466" s="10"/>
      <c r="J466" s="9"/>
      <c r="K466" s="9"/>
      <c r="L466" s="10"/>
      <c r="M466" s="11"/>
      <c r="N466" s="12"/>
      <c r="O466" s="13"/>
      <c r="P466" s="13"/>
      <c r="Q466" s="8"/>
      <c r="R466" s="9"/>
      <c r="S466" s="10"/>
      <c r="T466" s="14"/>
      <c r="U466" s="14"/>
      <c r="V466" s="9"/>
      <c r="W466" s="9"/>
      <c r="X466" s="13"/>
      <c r="Y466" s="15" t="str">
        <f aca="false">IF(OR(A466="",H466=""),"",H466-A466)</f>
        <v/>
      </c>
      <c r="Z466" s="15" t="str">
        <f aca="false">IF(OR(A466="",Q466=""),"",Q466-A466)</f>
        <v/>
      </c>
      <c r="AA466" s="16" t="str">
        <f aca="false">IF(OR(L466="",J466=""),"",L466*IF(K466="",$C$3,K466)*J466*IF(E466="Short",1,-1))</f>
        <v/>
      </c>
      <c r="AB466" s="16" t="str">
        <f aca="false">IF(OR(A466="",L466="",J466=""),"",IF(N(U466)&gt;0,U466,IF(E466="Long",L466*IF(K466="",$C$3,K466)*J466,IF(AND(N(F466)&gt;0,N(G466)&gt;0),MAX(0,ABS(F466-G466)-L466)*IF(K466="",$C$3,K466)*J466,IF(AND(D466="Put",N(F466)&gt;0),MAX(0,F466-L466)*IF(K466="",$C$3,K466)*J466,"")))))</f>
        <v/>
      </c>
      <c r="AC466" s="16" t="str">
        <f aca="false">IF(OR(A466="",L466="",J466="",R466="",R466="Open"),"",IF(E466="Short",L466-N(S466),N(S466)-L466)*IF(K466="",$C$3,K466)*J466-N(T466))</f>
        <v/>
      </c>
      <c r="AD466" s="17" t="str">
        <f aca="false">IF(OR(AC466="",AB466=""),"",IF(AB466&gt;0,AC466/AB466,""))</f>
        <v/>
      </c>
      <c r="AE466" s="18" t="str">
        <f aca="false">IF(OR(AC466="",Q466=""),"",DATE(YEAR(Q466),MONTH(Q466),1))</f>
        <v/>
      </c>
      <c r="AF466" s="15" t="str">
        <f aca="false">IF(AC466="","",1)</f>
        <v/>
      </c>
    </row>
    <row r="467" customFormat="false" ht="15" hidden="false" customHeight="false" outlineLevel="0" collapsed="false">
      <c r="A467" s="8"/>
      <c r="B467" s="9"/>
      <c r="C467" s="9"/>
      <c r="D467" s="9"/>
      <c r="E467" s="9"/>
      <c r="F467" s="10"/>
      <c r="G467" s="10"/>
      <c r="H467" s="8"/>
      <c r="I467" s="10"/>
      <c r="J467" s="9"/>
      <c r="K467" s="9"/>
      <c r="L467" s="10"/>
      <c r="M467" s="11"/>
      <c r="N467" s="12"/>
      <c r="O467" s="13"/>
      <c r="P467" s="13"/>
      <c r="Q467" s="8"/>
      <c r="R467" s="9"/>
      <c r="S467" s="10"/>
      <c r="T467" s="14"/>
      <c r="U467" s="14"/>
      <c r="V467" s="9"/>
      <c r="W467" s="9"/>
      <c r="X467" s="13"/>
      <c r="Y467" s="15" t="str">
        <f aca="false">IF(OR(A467="",H467=""),"",H467-A467)</f>
        <v/>
      </c>
      <c r="Z467" s="15" t="str">
        <f aca="false">IF(OR(A467="",Q467=""),"",Q467-A467)</f>
        <v/>
      </c>
      <c r="AA467" s="16" t="str">
        <f aca="false">IF(OR(L467="",J467=""),"",L467*IF(K467="",$C$3,K467)*J467*IF(E467="Short",1,-1))</f>
        <v/>
      </c>
      <c r="AB467" s="16" t="str">
        <f aca="false">IF(OR(A467="",L467="",J467=""),"",IF(N(U467)&gt;0,U467,IF(E467="Long",L467*IF(K467="",$C$3,K467)*J467,IF(AND(N(F467)&gt;0,N(G467)&gt;0),MAX(0,ABS(F467-G467)-L467)*IF(K467="",$C$3,K467)*J467,IF(AND(D467="Put",N(F467)&gt;0),MAX(0,F467-L467)*IF(K467="",$C$3,K467)*J467,"")))))</f>
        <v/>
      </c>
      <c r="AC467" s="16" t="str">
        <f aca="false">IF(OR(A467="",L467="",J467="",R467="",R467="Open"),"",IF(E467="Short",L467-N(S467),N(S467)-L467)*IF(K467="",$C$3,K467)*J467-N(T467))</f>
        <v/>
      </c>
      <c r="AD467" s="17" t="str">
        <f aca="false">IF(OR(AC467="",AB467=""),"",IF(AB467&gt;0,AC467/AB467,""))</f>
        <v/>
      </c>
      <c r="AE467" s="18" t="str">
        <f aca="false">IF(OR(AC467="",Q467=""),"",DATE(YEAR(Q467),MONTH(Q467),1))</f>
        <v/>
      </c>
      <c r="AF467" s="15" t="str">
        <f aca="false">IF(AC467="","",1)</f>
        <v/>
      </c>
    </row>
    <row r="468" customFormat="false" ht="15" hidden="false" customHeight="false" outlineLevel="0" collapsed="false">
      <c r="A468" s="8"/>
      <c r="B468" s="9"/>
      <c r="C468" s="9"/>
      <c r="D468" s="9"/>
      <c r="E468" s="9"/>
      <c r="F468" s="10"/>
      <c r="G468" s="10"/>
      <c r="H468" s="8"/>
      <c r="I468" s="10"/>
      <c r="J468" s="9"/>
      <c r="K468" s="9"/>
      <c r="L468" s="10"/>
      <c r="M468" s="11"/>
      <c r="N468" s="12"/>
      <c r="O468" s="13"/>
      <c r="P468" s="13"/>
      <c r="Q468" s="8"/>
      <c r="R468" s="9"/>
      <c r="S468" s="10"/>
      <c r="T468" s="14"/>
      <c r="U468" s="14"/>
      <c r="V468" s="9"/>
      <c r="W468" s="9"/>
      <c r="X468" s="13"/>
      <c r="Y468" s="15" t="str">
        <f aca="false">IF(OR(A468="",H468=""),"",H468-A468)</f>
        <v/>
      </c>
      <c r="Z468" s="15" t="str">
        <f aca="false">IF(OR(A468="",Q468=""),"",Q468-A468)</f>
        <v/>
      </c>
      <c r="AA468" s="16" t="str">
        <f aca="false">IF(OR(L468="",J468=""),"",L468*IF(K468="",$C$3,K468)*J468*IF(E468="Short",1,-1))</f>
        <v/>
      </c>
      <c r="AB468" s="16" t="str">
        <f aca="false">IF(OR(A468="",L468="",J468=""),"",IF(N(U468)&gt;0,U468,IF(E468="Long",L468*IF(K468="",$C$3,K468)*J468,IF(AND(N(F468)&gt;0,N(G468)&gt;0),MAX(0,ABS(F468-G468)-L468)*IF(K468="",$C$3,K468)*J468,IF(AND(D468="Put",N(F468)&gt;0),MAX(0,F468-L468)*IF(K468="",$C$3,K468)*J468,"")))))</f>
        <v/>
      </c>
      <c r="AC468" s="16" t="str">
        <f aca="false">IF(OR(A468="",L468="",J468="",R468="",R468="Open"),"",IF(E468="Short",L468-N(S468),N(S468)-L468)*IF(K468="",$C$3,K468)*J468-N(T468))</f>
        <v/>
      </c>
      <c r="AD468" s="17" t="str">
        <f aca="false">IF(OR(AC468="",AB468=""),"",IF(AB468&gt;0,AC468/AB468,""))</f>
        <v/>
      </c>
      <c r="AE468" s="18" t="str">
        <f aca="false">IF(OR(AC468="",Q468=""),"",DATE(YEAR(Q468),MONTH(Q468),1))</f>
        <v/>
      </c>
      <c r="AF468" s="15" t="str">
        <f aca="false">IF(AC468="","",1)</f>
        <v/>
      </c>
    </row>
    <row r="469" customFormat="false" ht="15" hidden="false" customHeight="false" outlineLevel="0" collapsed="false">
      <c r="A469" s="8"/>
      <c r="B469" s="9"/>
      <c r="C469" s="9"/>
      <c r="D469" s="9"/>
      <c r="E469" s="9"/>
      <c r="F469" s="10"/>
      <c r="G469" s="10"/>
      <c r="H469" s="8"/>
      <c r="I469" s="10"/>
      <c r="J469" s="9"/>
      <c r="K469" s="9"/>
      <c r="L469" s="10"/>
      <c r="M469" s="11"/>
      <c r="N469" s="12"/>
      <c r="O469" s="13"/>
      <c r="P469" s="13"/>
      <c r="Q469" s="8"/>
      <c r="R469" s="9"/>
      <c r="S469" s="10"/>
      <c r="T469" s="14"/>
      <c r="U469" s="14"/>
      <c r="V469" s="9"/>
      <c r="W469" s="9"/>
      <c r="X469" s="13"/>
      <c r="Y469" s="15" t="str">
        <f aca="false">IF(OR(A469="",H469=""),"",H469-A469)</f>
        <v/>
      </c>
      <c r="Z469" s="15" t="str">
        <f aca="false">IF(OR(A469="",Q469=""),"",Q469-A469)</f>
        <v/>
      </c>
      <c r="AA469" s="16" t="str">
        <f aca="false">IF(OR(L469="",J469=""),"",L469*IF(K469="",$C$3,K469)*J469*IF(E469="Short",1,-1))</f>
        <v/>
      </c>
      <c r="AB469" s="16" t="str">
        <f aca="false">IF(OR(A469="",L469="",J469=""),"",IF(N(U469)&gt;0,U469,IF(E469="Long",L469*IF(K469="",$C$3,K469)*J469,IF(AND(N(F469)&gt;0,N(G469)&gt;0),MAX(0,ABS(F469-G469)-L469)*IF(K469="",$C$3,K469)*J469,IF(AND(D469="Put",N(F469)&gt;0),MAX(0,F469-L469)*IF(K469="",$C$3,K469)*J469,"")))))</f>
        <v/>
      </c>
      <c r="AC469" s="16" t="str">
        <f aca="false">IF(OR(A469="",L469="",J469="",R469="",R469="Open"),"",IF(E469="Short",L469-N(S469),N(S469)-L469)*IF(K469="",$C$3,K469)*J469-N(T469))</f>
        <v/>
      </c>
      <c r="AD469" s="17" t="str">
        <f aca="false">IF(OR(AC469="",AB469=""),"",IF(AB469&gt;0,AC469/AB469,""))</f>
        <v/>
      </c>
      <c r="AE469" s="18" t="str">
        <f aca="false">IF(OR(AC469="",Q469=""),"",DATE(YEAR(Q469),MONTH(Q469),1))</f>
        <v/>
      </c>
      <c r="AF469" s="15" t="str">
        <f aca="false">IF(AC469="","",1)</f>
        <v/>
      </c>
    </row>
    <row r="470" customFormat="false" ht="15" hidden="false" customHeight="false" outlineLevel="0" collapsed="false">
      <c r="A470" s="8"/>
      <c r="B470" s="9"/>
      <c r="C470" s="9"/>
      <c r="D470" s="9"/>
      <c r="E470" s="9"/>
      <c r="F470" s="10"/>
      <c r="G470" s="10"/>
      <c r="H470" s="8"/>
      <c r="I470" s="10"/>
      <c r="J470" s="9"/>
      <c r="K470" s="9"/>
      <c r="L470" s="10"/>
      <c r="M470" s="11"/>
      <c r="N470" s="12"/>
      <c r="O470" s="13"/>
      <c r="P470" s="13"/>
      <c r="Q470" s="8"/>
      <c r="R470" s="9"/>
      <c r="S470" s="10"/>
      <c r="T470" s="14"/>
      <c r="U470" s="14"/>
      <c r="V470" s="9"/>
      <c r="W470" s="9"/>
      <c r="X470" s="13"/>
      <c r="Y470" s="15" t="str">
        <f aca="false">IF(OR(A470="",H470=""),"",H470-A470)</f>
        <v/>
      </c>
      <c r="Z470" s="15" t="str">
        <f aca="false">IF(OR(A470="",Q470=""),"",Q470-A470)</f>
        <v/>
      </c>
      <c r="AA470" s="16" t="str">
        <f aca="false">IF(OR(L470="",J470=""),"",L470*IF(K470="",$C$3,K470)*J470*IF(E470="Short",1,-1))</f>
        <v/>
      </c>
      <c r="AB470" s="16" t="str">
        <f aca="false">IF(OR(A470="",L470="",J470=""),"",IF(N(U470)&gt;0,U470,IF(E470="Long",L470*IF(K470="",$C$3,K470)*J470,IF(AND(N(F470)&gt;0,N(G470)&gt;0),MAX(0,ABS(F470-G470)-L470)*IF(K470="",$C$3,K470)*J470,IF(AND(D470="Put",N(F470)&gt;0),MAX(0,F470-L470)*IF(K470="",$C$3,K470)*J470,"")))))</f>
        <v/>
      </c>
      <c r="AC470" s="16" t="str">
        <f aca="false">IF(OR(A470="",L470="",J470="",R470="",R470="Open"),"",IF(E470="Short",L470-N(S470),N(S470)-L470)*IF(K470="",$C$3,K470)*J470-N(T470))</f>
        <v/>
      </c>
      <c r="AD470" s="17" t="str">
        <f aca="false">IF(OR(AC470="",AB470=""),"",IF(AB470&gt;0,AC470/AB470,""))</f>
        <v/>
      </c>
      <c r="AE470" s="18" t="str">
        <f aca="false">IF(OR(AC470="",Q470=""),"",DATE(YEAR(Q470),MONTH(Q470),1))</f>
        <v/>
      </c>
      <c r="AF470" s="15" t="str">
        <f aca="false">IF(AC470="","",1)</f>
        <v/>
      </c>
    </row>
    <row r="471" customFormat="false" ht="15" hidden="false" customHeight="false" outlineLevel="0" collapsed="false">
      <c r="A471" s="8"/>
      <c r="B471" s="9"/>
      <c r="C471" s="9"/>
      <c r="D471" s="9"/>
      <c r="E471" s="9"/>
      <c r="F471" s="10"/>
      <c r="G471" s="10"/>
      <c r="H471" s="8"/>
      <c r="I471" s="10"/>
      <c r="J471" s="9"/>
      <c r="K471" s="9"/>
      <c r="L471" s="10"/>
      <c r="M471" s="11"/>
      <c r="N471" s="12"/>
      <c r="O471" s="13"/>
      <c r="P471" s="13"/>
      <c r="Q471" s="8"/>
      <c r="R471" s="9"/>
      <c r="S471" s="10"/>
      <c r="T471" s="14"/>
      <c r="U471" s="14"/>
      <c r="V471" s="9"/>
      <c r="W471" s="9"/>
      <c r="X471" s="13"/>
      <c r="Y471" s="15" t="str">
        <f aca="false">IF(OR(A471="",H471=""),"",H471-A471)</f>
        <v/>
      </c>
      <c r="Z471" s="15" t="str">
        <f aca="false">IF(OR(A471="",Q471=""),"",Q471-A471)</f>
        <v/>
      </c>
      <c r="AA471" s="16" t="str">
        <f aca="false">IF(OR(L471="",J471=""),"",L471*IF(K471="",$C$3,K471)*J471*IF(E471="Short",1,-1))</f>
        <v/>
      </c>
      <c r="AB471" s="16" t="str">
        <f aca="false">IF(OR(A471="",L471="",J471=""),"",IF(N(U471)&gt;0,U471,IF(E471="Long",L471*IF(K471="",$C$3,K471)*J471,IF(AND(N(F471)&gt;0,N(G471)&gt;0),MAX(0,ABS(F471-G471)-L471)*IF(K471="",$C$3,K471)*J471,IF(AND(D471="Put",N(F471)&gt;0),MAX(0,F471-L471)*IF(K471="",$C$3,K471)*J471,"")))))</f>
        <v/>
      </c>
      <c r="AC471" s="16" t="str">
        <f aca="false">IF(OR(A471="",L471="",J471="",R471="",R471="Open"),"",IF(E471="Short",L471-N(S471),N(S471)-L471)*IF(K471="",$C$3,K471)*J471-N(T471))</f>
        <v/>
      </c>
      <c r="AD471" s="17" t="str">
        <f aca="false">IF(OR(AC471="",AB471=""),"",IF(AB471&gt;0,AC471/AB471,""))</f>
        <v/>
      </c>
      <c r="AE471" s="18" t="str">
        <f aca="false">IF(OR(AC471="",Q471=""),"",DATE(YEAR(Q471),MONTH(Q471),1))</f>
        <v/>
      </c>
      <c r="AF471" s="15" t="str">
        <f aca="false">IF(AC471="","",1)</f>
        <v/>
      </c>
    </row>
    <row r="472" customFormat="false" ht="15" hidden="false" customHeight="false" outlineLevel="0" collapsed="false">
      <c r="A472" s="8"/>
      <c r="B472" s="9"/>
      <c r="C472" s="9"/>
      <c r="D472" s="9"/>
      <c r="E472" s="9"/>
      <c r="F472" s="10"/>
      <c r="G472" s="10"/>
      <c r="H472" s="8"/>
      <c r="I472" s="10"/>
      <c r="J472" s="9"/>
      <c r="K472" s="9"/>
      <c r="L472" s="10"/>
      <c r="M472" s="11"/>
      <c r="N472" s="12"/>
      <c r="O472" s="13"/>
      <c r="P472" s="13"/>
      <c r="Q472" s="8"/>
      <c r="R472" s="9"/>
      <c r="S472" s="10"/>
      <c r="T472" s="14"/>
      <c r="U472" s="14"/>
      <c r="V472" s="9"/>
      <c r="W472" s="9"/>
      <c r="X472" s="13"/>
      <c r="Y472" s="15" t="str">
        <f aca="false">IF(OR(A472="",H472=""),"",H472-A472)</f>
        <v/>
      </c>
      <c r="Z472" s="15" t="str">
        <f aca="false">IF(OR(A472="",Q472=""),"",Q472-A472)</f>
        <v/>
      </c>
      <c r="AA472" s="16" t="str">
        <f aca="false">IF(OR(L472="",J472=""),"",L472*IF(K472="",$C$3,K472)*J472*IF(E472="Short",1,-1))</f>
        <v/>
      </c>
      <c r="AB472" s="16" t="str">
        <f aca="false">IF(OR(A472="",L472="",J472=""),"",IF(N(U472)&gt;0,U472,IF(E472="Long",L472*IF(K472="",$C$3,K472)*J472,IF(AND(N(F472)&gt;0,N(G472)&gt;0),MAX(0,ABS(F472-G472)-L472)*IF(K472="",$C$3,K472)*J472,IF(AND(D472="Put",N(F472)&gt;0),MAX(0,F472-L472)*IF(K472="",$C$3,K472)*J472,"")))))</f>
        <v/>
      </c>
      <c r="AC472" s="16" t="str">
        <f aca="false">IF(OR(A472="",L472="",J472="",R472="",R472="Open"),"",IF(E472="Short",L472-N(S472),N(S472)-L472)*IF(K472="",$C$3,K472)*J472-N(T472))</f>
        <v/>
      </c>
      <c r="AD472" s="17" t="str">
        <f aca="false">IF(OR(AC472="",AB472=""),"",IF(AB472&gt;0,AC472/AB472,""))</f>
        <v/>
      </c>
      <c r="AE472" s="18" t="str">
        <f aca="false">IF(OR(AC472="",Q472=""),"",DATE(YEAR(Q472),MONTH(Q472),1))</f>
        <v/>
      </c>
      <c r="AF472" s="15" t="str">
        <f aca="false">IF(AC472="","",1)</f>
        <v/>
      </c>
    </row>
    <row r="473" customFormat="false" ht="15" hidden="false" customHeight="false" outlineLevel="0" collapsed="false">
      <c r="A473" s="8"/>
      <c r="B473" s="9"/>
      <c r="C473" s="9"/>
      <c r="D473" s="9"/>
      <c r="E473" s="9"/>
      <c r="F473" s="10"/>
      <c r="G473" s="10"/>
      <c r="H473" s="8"/>
      <c r="I473" s="10"/>
      <c r="J473" s="9"/>
      <c r="K473" s="9"/>
      <c r="L473" s="10"/>
      <c r="M473" s="11"/>
      <c r="N473" s="12"/>
      <c r="O473" s="13"/>
      <c r="P473" s="13"/>
      <c r="Q473" s="8"/>
      <c r="R473" s="9"/>
      <c r="S473" s="10"/>
      <c r="T473" s="14"/>
      <c r="U473" s="14"/>
      <c r="V473" s="9"/>
      <c r="W473" s="9"/>
      <c r="X473" s="13"/>
      <c r="Y473" s="15" t="str">
        <f aca="false">IF(OR(A473="",H473=""),"",H473-A473)</f>
        <v/>
      </c>
      <c r="Z473" s="15" t="str">
        <f aca="false">IF(OR(A473="",Q473=""),"",Q473-A473)</f>
        <v/>
      </c>
      <c r="AA473" s="16" t="str">
        <f aca="false">IF(OR(L473="",J473=""),"",L473*IF(K473="",$C$3,K473)*J473*IF(E473="Short",1,-1))</f>
        <v/>
      </c>
      <c r="AB473" s="16" t="str">
        <f aca="false">IF(OR(A473="",L473="",J473=""),"",IF(N(U473)&gt;0,U473,IF(E473="Long",L473*IF(K473="",$C$3,K473)*J473,IF(AND(N(F473)&gt;0,N(G473)&gt;0),MAX(0,ABS(F473-G473)-L473)*IF(K473="",$C$3,K473)*J473,IF(AND(D473="Put",N(F473)&gt;0),MAX(0,F473-L473)*IF(K473="",$C$3,K473)*J473,"")))))</f>
        <v/>
      </c>
      <c r="AC473" s="16" t="str">
        <f aca="false">IF(OR(A473="",L473="",J473="",R473="",R473="Open"),"",IF(E473="Short",L473-N(S473),N(S473)-L473)*IF(K473="",$C$3,K473)*J473-N(T473))</f>
        <v/>
      </c>
      <c r="AD473" s="17" t="str">
        <f aca="false">IF(OR(AC473="",AB473=""),"",IF(AB473&gt;0,AC473/AB473,""))</f>
        <v/>
      </c>
      <c r="AE473" s="18" t="str">
        <f aca="false">IF(OR(AC473="",Q473=""),"",DATE(YEAR(Q473),MONTH(Q473),1))</f>
        <v/>
      </c>
      <c r="AF473" s="15" t="str">
        <f aca="false">IF(AC473="","",1)</f>
        <v/>
      </c>
    </row>
    <row r="474" customFormat="false" ht="15" hidden="false" customHeight="false" outlineLevel="0" collapsed="false">
      <c r="A474" s="8"/>
      <c r="B474" s="9"/>
      <c r="C474" s="9"/>
      <c r="D474" s="9"/>
      <c r="E474" s="9"/>
      <c r="F474" s="10"/>
      <c r="G474" s="10"/>
      <c r="H474" s="8"/>
      <c r="I474" s="10"/>
      <c r="J474" s="9"/>
      <c r="K474" s="9"/>
      <c r="L474" s="10"/>
      <c r="M474" s="11"/>
      <c r="N474" s="12"/>
      <c r="O474" s="13"/>
      <c r="P474" s="13"/>
      <c r="Q474" s="8"/>
      <c r="R474" s="9"/>
      <c r="S474" s="10"/>
      <c r="T474" s="14"/>
      <c r="U474" s="14"/>
      <c r="V474" s="9"/>
      <c r="W474" s="9"/>
      <c r="X474" s="13"/>
      <c r="Y474" s="15" t="str">
        <f aca="false">IF(OR(A474="",H474=""),"",H474-A474)</f>
        <v/>
      </c>
      <c r="Z474" s="15" t="str">
        <f aca="false">IF(OR(A474="",Q474=""),"",Q474-A474)</f>
        <v/>
      </c>
      <c r="AA474" s="16" t="str">
        <f aca="false">IF(OR(L474="",J474=""),"",L474*IF(K474="",$C$3,K474)*J474*IF(E474="Short",1,-1))</f>
        <v/>
      </c>
      <c r="AB474" s="16" t="str">
        <f aca="false">IF(OR(A474="",L474="",J474=""),"",IF(N(U474)&gt;0,U474,IF(E474="Long",L474*IF(K474="",$C$3,K474)*J474,IF(AND(N(F474)&gt;0,N(G474)&gt;0),MAX(0,ABS(F474-G474)-L474)*IF(K474="",$C$3,K474)*J474,IF(AND(D474="Put",N(F474)&gt;0),MAX(0,F474-L474)*IF(K474="",$C$3,K474)*J474,"")))))</f>
        <v/>
      </c>
      <c r="AC474" s="16" t="str">
        <f aca="false">IF(OR(A474="",L474="",J474="",R474="",R474="Open"),"",IF(E474="Short",L474-N(S474),N(S474)-L474)*IF(K474="",$C$3,K474)*J474-N(T474))</f>
        <v/>
      </c>
      <c r="AD474" s="17" t="str">
        <f aca="false">IF(OR(AC474="",AB474=""),"",IF(AB474&gt;0,AC474/AB474,""))</f>
        <v/>
      </c>
      <c r="AE474" s="18" t="str">
        <f aca="false">IF(OR(AC474="",Q474=""),"",DATE(YEAR(Q474),MONTH(Q474),1))</f>
        <v/>
      </c>
      <c r="AF474" s="15" t="str">
        <f aca="false">IF(AC474="","",1)</f>
        <v/>
      </c>
    </row>
    <row r="475" customFormat="false" ht="15" hidden="false" customHeight="false" outlineLevel="0" collapsed="false">
      <c r="A475" s="8"/>
      <c r="B475" s="9"/>
      <c r="C475" s="9"/>
      <c r="D475" s="9"/>
      <c r="E475" s="9"/>
      <c r="F475" s="10"/>
      <c r="G475" s="10"/>
      <c r="H475" s="8"/>
      <c r="I475" s="10"/>
      <c r="J475" s="9"/>
      <c r="K475" s="9"/>
      <c r="L475" s="10"/>
      <c r="M475" s="11"/>
      <c r="N475" s="12"/>
      <c r="O475" s="13"/>
      <c r="P475" s="13"/>
      <c r="Q475" s="8"/>
      <c r="R475" s="9"/>
      <c r="S475" s="10"/>
      <c r="T475" s="14"/>
      <c r="U475" s="14"/>
      <c r="V475" s="9"/>
      <c r="W475" s="9"/>
      <c r="X475" s="13"/>
      <c r="Y475" s="15" t="str">
        <f aca="false">IF(OR(A475="",H475=""),"",H475-A475)</f>
        <v/>
      </c>
      <c r="Z475" s="15" t="str">
        <f aca="false">IF(OR(A475="",Q475=""),"",Q475-A475)</f>
        <v/>
      </c>
      <c r="AA475" s="16" t="str">
        <f aca="false">IF(OR(L475="",J475=""),"",L475*IF(K475="",$C$3,K475)*J475*IF(E475="Short",1,-1))</f>
        <v/>
      </c>
      <c r="AB475" s="16" t="str">
        <f aca="false">IF(OR(A475="",L475="",J475=""),"",IF(N(U475)&gt;0,U475,IF(E475="Long",L475*IF(K475="",$C$3,K475)*J475,IF(AND(N(F475)&gt;0,N(G475)&gt;0),MAX(0,ABS(F475-G475)-L475)*IF(K475="",$C$3,K475)*J475,IF(AND(D475="Put",N(F475)&gt;0),MAX(0,F475-L475)*IF(K475="",$C$3,K475)*J475,"")))))</f>
        <v/>
      </c>
      <c r="AC475" s="16" t="str">
        <f aca="false">IF(OR(A475="",L475="",J475="",R475="",R475="Open"),"",IF(E475="Short",L475-N(S475),N(S475)-L475)*IF(K475="",$C$3,K475)*J475-N(T475))</f>
        <v/>
      </c>
      <c r="AD475" s="17" t="str">
        <f aca="false">IF(OR(AC475="",AB475=""),"",IF(AB475&gt;0,AC475/AB475,""))</f>
        <v/>
      </c>
      <c r="AE475" s="18" t="str">
        <f aca="false">IF(OR(AC475="",Q475=""),"",DATE(YEAR(Q475),MONTH(Q475),1))</f>
        <v/>
      </c>
      <c r="AF475" s="15" t="str">
        <f aca="false">IF(AC475="","",1)</f>
        <v/>
      </c>
    </row>
    <row r="476" customFormat="false" ht="15" hidden="false" customHeight="false" outlineLevel="0" collapsed="false">
      <c r="A476" s="8"/>
      <c r="B476" s="9"/>
      <c r="C476" s="9"/>
      <c r="D476" s="9"/>
      <c r="E476" s="9"/>
      <c r="F476" s="10"/>
      <c r="G476" s="10"/>
      <c r="H476" s="8"/>
      <c r="I476" s="10"/>
      <c r="J476" s="9"/>
      <c r="K476" s="9"/>
      <c r="L476" s="10"/>
      <c r="M476" s="11"/>
      <c r="N476" s="12"/>
      <c r="O476" s="13"/>
      <c r="P476" s="13"/>
      <c r="Q476" s="8"/>
      <c r="R476" s="9"/>
      <c r="S476" s="10"/>
      <c r="T476" s="14"/>
      <c r="U476" s="14"/>
      <c r="V476" s="9"/>
      <c r="W476" s="9"/>
      <c r="X476" s="13"/>
      <c r="Y476" s="15" t="str">
        <f aca="false">IF(OR(A476="",H476=""),"",H476-A476)</f>
        <v/>
      </c>
      <c r="Z476" s="15" t="str">
        <f aca="false">IF(OR(A476="",Q476=""),"",Q476-A476)</f>
        <v/>
      </c>
      <c r="AA476" s="16" t="str">
        <f aca="false">IF(OR(L476="",J476=""),"",L476*IF(K476="",$C$3,K476)*J476*IF(E476="Short",1,-1))</f>
        <v/>
      </c>
      <c r="AB476" s="16" t="str">
        <f aca="false">IF(OR(A476="",L476="",J476=""),"",IF(N(U476)&gt;0,U476,IF(E476="Long",L476*IF(K476="",$C$3,K476)*J476,IF(AND(N(F476)&gt;0,N(G476)&gt;0),MAX(0,ABS(F476-G476)-L476)*IF(K476="",$C$3,K476)*J476,IF(AND(D476="Put",N(F476)&gt;0),MAX(0,F476-L476)*IF(K476="",$C$3,K476)*J476,"")))))</f>
        <v/>
      </c>
      <c r="AC476" s="16" t="str">
        <f aca="false">IF(OR(A476="",L476="",J476="",R476="",R476="Open"),"",IF(E476="Short",L476-N(S476),N(S476)-L476)*IF(K476="",$C$3,K476)*J476-N(T476))</f>
        <v/>
      </c>
      <c r="AD476" s="17" t="str">
        <f aca="false">IF(OR(AC476="",AB476=""),"",IF(AB476&gt;0,AC476/AB476,""))</f>
        <v/>
      </c>
      <c r="AE476" s="18" t="str">
        <f aca="false">IF(OR(AC476="",Q476=""),"",DATE(YEAR(Q476),MONTH(Q476),1))</f>
        <v/>
      </c>
      <c r="AF476" s="15" t="str">
        <f aca="false">IF(AC476="","",1)</f>
        <v/>
      </c>
    </row>
    <row r="477" customFormat="false" ht="15" hidden="false" customHeight="false" outlineLevel="0" collapsed="false">
      <c r="A477" s="8"/>
      <c r="B477" s="9"/>
      <c r="C477" s="9"/>
      <c r="D477" s="9"/>
      <c r="E477" s="9"/>
      <c r="F477" s="10"/>
      <c r="G477" s="10"/>
      <c r="H477" s="8"/>
      <c r="I477" s="10"/>
      <c r="J477" s="9"/>
      <c r="K477" s="9"/>
      <c r="L477" s="10"/>
      <c r="M477" s="11"/>
      <c r="N477" s="12"/>
      <c r="O477" s="13"/>
      <c r="P477" s="13"/>
      <c r="Q477" s="8"/>
      <c r="R477" s="9"/>
      <c r="S477" s="10"/>
      <c r="T477" s="14"/>
      <c r="U477" s="14"/>
      <c r="V477" s="9"/>
      <c r="W477" s="9"/>
      <c r="X477" s="13"/>
      <c r="Y477" s="15" t="str">
        <f aca="false">IF(OR(A477="",H477=""),"",H477-A477)</f>
        <v/>
      </c>
      <c r="Z477" s="15" t="str">
        <f aca="false">IF(OR(A477="",Q477=""),"",Q477-A477)</f>
        <v/>
      </c>
      <c r="AA477" s="16" t="str">
        <f aca="false">IF(OR(L477="",J477=""),"",L477*IF(K477="",$C$3,K477)*J477*IF(E477="Short",1,-1))</f>
        <v/>
      </c>
      <c r="AB477" s="16" t="str">
        <f aca="false">IF(OR(A477="",L477="",J477=""),"",IF(N(U477)&gt;0,U477,IF(E477="Long",L477*IF(K477="",$C$3,K477)*J477,IF(AND(N(F477)&gt;0,N(G477)&gt;0),MAX(0,ABS(F477-G477)-L477)*IF(K477="",$C$3,K477)*J477,IF(AND(D477="Put",N(F477)&gt;0),MAX(0,F477-L477)*IF(K477="",$C$3,K477)*J477,"")))))</f>
        <v/>
      </c>
      <c r="AC477" s="16" t="str">
        <f aca="false">IF(OR(A477="",L477="",J477="",R477="",R477="Open"),"",IF(E477="Short",L477-N(S477),N(S477)-L477)*IF(K477="",$C$3,K477)*J477-N(T477))</f>
        <v/>
      </c>
      <c r="AD477" s="17" t="str">
        <f aca="false">IF(OR(AC477="",AB477=""),"",IF(AB477&gt;0,AC477/AB477,""))</f>
        <v/>
      </c>
      <c r="AE477" s="18" t="str">
        <f aca="false">IF(OR(AC477="",Q477=""),"",DATE(YEAR(Q477),MONTH(Q477),1))</f>
        <v/>
      </c>
      <c r="AF477" s="15" t="str">
        <f aca="false">IF(AC477="","",1)</f>
        <v/>
      </c>
    </row>
    <row r="478" customFormat="false" ht="15" hidden="false" customHeight="false" outlineLevel="0" collapsed="false">
      <c r="A478" s="8"/>
      <c r="B478" s="9"/>
      <c r="C478" s="9"/>
      <c r="D478" s="9"/>
      <c r="E478" s="9"/>
      <c r="F478" s="10"/>
      <c r="G478" s="10"/>
      <c r="H478" s="8"/>
      <c r="I478" s="10"/>
      <c r="J478" s="9"/>
      <c r="K478" s="9"/>
      <c r="L478" s="10"/>
      <c r="M478" s="11"/>
      <c r="N478" s="12"/>
      <c r="O478" s="13"/>
      <c r="P478" s="13"/>
      <c r="Q478" s="8"/>
      <c r="R478" s="9"/>
      <c r="S478" s="10"/>
      <c r="T478" s="14"/>
      <c r="U478" s="14"/>
      <c r="V478" s="9"/>
      <c r="W478" s="9"/>
      <c r="X478" s="13"/>
      <c r="Y478" s="15" t="str">
        <f aca="false">IF(OR(A478="",H478=""),"",H478-A478)</f>
        <v/>
      </c>
      <c r="Z478" s="15" t="str">
        <f aca="false">IF(OR(A478="",Q478=""),"",Q478-A478)</f>
        <v/>
      </c>
      <c r="AA478" s="16" t="str">
        <f aca="false">IF(OR(L478="",J478=""),"",L478*IF(K478="",$C$3,K478)*J478*IF(E478="Short",1,-1))</f>
        <v/>
      </c>
      <c r="AB478" s="16" t="str">
        <f aca="false">IF(OR(A478="",L478="",J478=""),"",IF(N(U478)&gt;0,U478,IF(E478="Long",L478*IF(K478="",$C$3,K478)*J478,IF(AND(N(F478)&gt;0,N(G478)&gt;0),MAX(0,ABS(F478-G478)-L478)*IF(K478="",$C$3,K478)*J478,IF(AND(D478="Put",N(F478)&gt;0),MAX(0,F478-L478)*IF(K478="",$C$3,K478)*J478,"")))))</f>
        <v/>
      </c>
      <c r="AC478" s="16" t="str">
        <f aca="false">IF(OR(A478="",L478="",J478="",R478="",R478="Open"),"",IF(E478="Short",L478-N(S478),N(S478)-L478)*IF(K478="",$C$3,K478)*J478-N(T478))</f>
        <v/>
      </c>
      <c r="AD478" s="17" t="str">
        <f aca="false">IF(OR(AC478="",AB478=""),"",IF(AB478&gt;0,AC478/AB478,""))</f>
        <v/>
      </c>
      <c r="AE478" s="18" t="str">
        <f aca="false">IF(OR(AC478="",Q478=""),"",DATE(YEAR(Q478),MONTH(Q478),1))</f>
        <v/>
      </c>
      <c r="AF478" s="15" t="str">
        <f aca="false">IF(AC478="","",1)</f>
        <v/>
      </c>
    </row>
    <row r="479" customFormat="false" ht="15" hidden="false" customHeight="false" outlineLevel="0" collapsed="false">
      <c r="A479" s="8"/>
      <c r="B479" s="9"/>
      <c r="C479" s="9"/>
      <c r="D479" s="9"/>
      <c r="E479" s="9"/>
      <c r="F479" s="10"/>
      <c r="G479" s="10"/>
      <c r="H479" s="8"/>
      <c r="I479" s="10"/>
      <c r="J479" s="9"/>
      <c r="K479" s="9"/>
      <c r="L479" s="10"/>
      <c r="M479" s="11"/>
      <c r="N479" s="12"/>
      <c r="O479" s="13"/>
      <c r="P479" s="13"/>
      <c r="Q479" s="8"/>
      <c r="R479" s="9"/>
      <c r="S479" s="10"/>
      <c r="T479" s="14"/>
      <c r="U479" s="14"/>
      <c r="V479" s="9"/>
      <c r="W479" s="9"/>
      <c r="X479" s="13"/>
      <c r="Y479" s="15" t="str">
        <f aca="false">IF(OR(A479="",H479=""),"",H479-A479)</f>
        <v/>
      </c>
      <c r="Z479" s="15" t="str">
        <f aca="false">IF(OR(A479="",Q479=""),"",Q479-A479)</f>
        <v/>
      </c>
      <c r="AA479" s="16" t="str">
        <f aca="false">IF(OR(L479="",J479=""),"",L479*IF(K479="",$C$3,K479)*J479*IF(E479="Short",1,-1))</f>
        <v/>
      </c>
      <c r="AB479" s="16" t="str">
        <f aca="false">IF(OR(A479="",L479="",J479=""),"",IF(N(U479)&gt;0,U479,IF(E479="Long",L479*IF(K479="",$C$3,K479)*J479,IF(AND(N(F479)&gt;0,N(G479)&gt;0),MAX(0,ABS(F479-G479)-L479)*IF(K479="",$C$3,K479)*J479,IF(AND(D479="Put",N(F479)&gt;0),MAX(0,F479-L479)*IF(K479="",$C$3,K479)*J479,"")))))</f>
        <v/>
      </c>
      <c r="AC479" s="16" t="str">
        <f aca="false">IF(OR(A479="",L479="",J479="",R479="",R479="Open"),"",IF(E479="Short",L479-N(S479),N(S479)-L479)*IF(K479="",$C$3,K479)*J479-N(T479))</f>
        <v/>
      </c>
      <c r="AD479" s="17" t="str">
        <f aca="false">IF(OR(AC479="",AB479=""),"",IF(AB479&gt;0,AC479/AB479,""))</f>
        <v/>
      </c>
      <c r="AE479" s="18" t="str">
        <f aca="false">IF(OR(AC479="",Q479=""),"",DATE(YEAR(Q479),MONTH(Q479),1))</f>
        <v/>
      </c>
      <c r="AF479" s="15" t="str">
        <f aca="false">IF(AC479="","",1)</f>
        <v/>
      </c>
    </row>
    <row r="480" customFormat="false" ht="15" hidden="false" customHeight="false" outlineLevel="0" collapsed="false">
      <c r="A480" s="8"/>
      <c r="B480" s="9"/>
      <c r="C480" s="9"/>
      <c r="D480" s="9"/>
      <c r="E480" s="9"/>
      <c r="F480" s="10"/>
      <c r="G480" s="10"/>
      <c r="H480" s="8"/>
      <c r="I480" s="10"/>
      <c r="J480" s="9"/>
      <c r="K480" s="9"/>
      <c r="L480" s="10"/>
      <c r="M480" s="11"/>
      <c r="N480" s="12"/>
      <c r="O480" s="13"/>
      <c r="P480" s="13"/>
      <c r="Q480" s="8"/>
      <c r="R480" s="9"/>
      <c r="S480" s="10"/>
      <c r="T480" s="14"/>
      <c r="U480" s="14"/>
      <c r="V480" s="9"/>
      <c r="W480" s="9"/>
      <c r="X480" s="13"/>
      <c r="Y480" s="15" t="str">
        <f aca="false">IF(OR(A480="",H480=""),"",H480-A480)</f>
        <v/>
      </c>
      <c r="Z480" s="15" t="str">
        <f aca="false">IF(OR(A480="",Q480=""),"",Q480-A480)</f>
        <v/>
      </c>
      <c r="AA480" s="16" t="str">
        <f aca="false">IF(OR(L480="",J480=""),"",L480*IF(K480="",$C$3,K480)*J480*IF(E480="Short",1,-1))</f>
        <v/>
      </c>
      <c r="AB480" s="16" t="str">
        <f aca="false">IF(OR(A480="",L480="",J480=""),"",IF(N(U480)&gt;0,U480,IF(E480="Long",L480*IF(K480="",$C$3,K480)*J480,IF(AND(N(F480)&gt;0,N(G480)&gt;0),MAX(0,ABS(F480-G480)-L480)*IF(K480="",$C$3,K480)*J480,IF(AND(D480="Put",N(F480)&gt;0),MAX(0,F480-L480)*IF(K480="",$C$3,K480)*J480,"")))))</f>
        <v/>
      </c>
      <c r="AC480" s="16" t="str">
        <f aca="false">IF(OR(A480="",L480="",J480="",R480="",R480="Open"),"",IF(E480="Short",L480-N(S480),N(S480)-L480)*IF(K480="",$C$3,K480)*J480-N(T480))</f>
        <v/>
      </c>
      <c r="AD480" s="17" t="str">
        <f aca="false">IF(OR(AC480="",AB480=""),"",IF(AB480&gt;0,AC480/AB480,""))</f>
        <v/>
      </c>
      <c r="AE480" s="18" t="str">
        <f aca="false">IF(OR(AC480="",Q480=""),"",DATE(YEAR(Q480),MONTH(Q480),1))</f>
        <v/>
      </c>
      <c r="AF480" s="15" t="str">
        <f aca="false">IF(AC480="","",1)</f>
        <v/>
      </c>
    </row>
    <row r="481" customFormat="false" ht="15" hidden="false" customHeight="false" outlineLevel="0" collapsed="false">
      <c r="A481" s="8"/>
      <c r="B481" s="9"/>
      <c r="C481" s="9"/>
      <c r="D481" s="9"/>
      <c r="E481" s="9"/>
      <c r="F481" s="10"/>
      <c r="G481" s="10"/>
      <c r="H481" s="8"/>
      <c r="I481" s="10"/>
      <c r="J481" s="9"/>
      <c r="K481" s="9"/>
      <c r="L481" s="10"/>
      <c r="M481" s="11"/>
      <c r="N481" s="12"/>
      <c r="O481" s="13"/>
      <c r="P481" s="13"/>
      <c r="Q481" s="8"/>
      <c r="R481" s="9"/>
      <c r="S481" s="10"/>
      <c r="T481" s="14"/>
      <c r="U481" s="14"/>
      <c r="V481" s="9"/>
      <c r="W481" s="9"/>
      <c r="X481" s="13"/>
      <c r="Y481" s="15" t="str">
        <f aca="false">IF(OR(A481="",H481=""),"",H481-A481)</f>
        <v/>
      </c>
      <c r="Z481" s="15" t="str">
        <f aca="false">IF(OR(A481="",Q481=""),"",Q481-A481)</f>
        <v/>
      </c>
      <c r="AA481" s="16" t="str">
        <f aca="false">IF(OR(L481="",J481=""),"",L481*IF(K481="",$C$3,K481)*J481*IF(E481="Short",1,-1))</f>
        <v/>
      </c>
      <c r="AB481" s="16" t="str">
        <f aca="false">IF(OR(A481="",L481="",J481=""),"",IF(N(U481)&gt;0,U481,IF(E481="Long",L481*IF(K481="",$C$3,K481)*J481,IF(AND(N(F481)&gt;0,N(G481)&gt;0),MAX(0,ABS(F481-G481)-L481)*IF(K481="",$C$3,K481)*J481,IF(AND(D481="Put",N(F481)&gt;0),MAX(0,F481-L481)*IF(K481="",$C$3,K481)*J481,"")))))</f>
        <v/>
      </c>
      <c r="AC481" s="16" t="str">
        <f aca="false">IF(OR(A481="",L481="",J481="",R481="",R481="Open"),"",IF(E481="Short",L481-N(S481),N(S481)-L481)*IF(K481="",$C$3,K481)*J481-N(T481))</f>
        <v/>
      </c>
      <c r="AD481" s="17" t="str">
        <f aca="false">IF(OR(AC481="",AB481=""),"",IF(AB481&gt;0,AC481/AB481,""))</f>
        <v/>
      </c>
      <c r="AE481" s="18" t="str">
        <f aca="false">IF(OR(AC481="",Q481=""),"",DATE(YEAR(Q481),MONTH(Q481),1))</f>
        <v/>
      </c>
      <c r="AF481" s="15" t="str">
        <f aca="false">IF(AC481="","",1)</f>
        <v/>
      </c>
    </row>
    <row r="482" customFormat="false" ht="15" hidden="false" customHeight="false" outlineLevel="0" collapsed="false">
      <c r="A482" s="8"/>
      <c r="B482" s="9"/>
      <c r="C482" s="9"/>
      <c r="D482" s="9"/>
      <c r="E482" s="9"/>
      <c r="F482" s="10"/>
      <c r="G482" s="10"/>
      <c r="H482" s="8"/>
      <c r="I482" s="10"/>
      <c r="J482" s="9"/>
      <c r="K482" s="9"/>
      <c r="L482" s="10"/>
      <c r="M482" s="11"/>
      <c r="N482" s="12"/>
      <c r="O482" s="13"/>
      <c r="P482" s="13"/>
      <c r="Q482" s="8"/>
      <c r="R482" s="9"/>
      <c r="S482" s="10"/>
      <c r="T482" s="14"/>
      <c r="U482" s="14"/>
      <c r="V482" s="9"/>
      <c r="W482" s="9"/>
      <c r="X482" s="13"/>
      <c r="Y482" s="15" t="str">
        <f aca="false">IF(OR(A482="",H482=""),"",H482-A482)</f>
        <v/>
      </c>
      <c r="Z482" s="15" t="str">
        <f aca="false">IF(OR(A482="",Q482=""),"",Q482-A482)</f>
        <v/>
      </c>
      <c r="AA482" s="16" t="str">
        <f aca="false">IF(OR(L482="",J482=""),"",L482*IF(K482="",$C$3,K482)*J482*IF(E482="Short",1,-1))</f>
        <v/>
      </c>
      <c r="AB482" s="16" t="str">
        <f aca="false">IF(OR(A482="",L482="",J482=""),"",IF(N(U482)&gt;0,U482,IF(E482="Long",L482*IF(K482="",$C$3,K482)*J482,IF(AND(N(F482)&gt;0,N(G482)&gt;0),MAX(0,ABS(F482-G482)-L482)*IF(K482="",$C$3,K482)*J482,IF(AND(D482="Put",N(F482)&gt;0),MAX(0,F482-L482)*IF(K482="",$C$3,K482)*J482,"")))))</f>
        <v/>
      </c>
      <c r="AC482" s="16" t="str">
        <f aca="false">IF(OR(A482="",L482="",J482="",R482="",R482="Open"),"",IF(E482="Short",L482-N(S482),N(S482)-L482)*IF(K482="",$C$3,K482)*J482-N(T482))</f>
        <v/>
      </c>
      <c r="AD482" s="17" t="str">
        <f aca="false">IF(OR(AC482="",AB482=""),"",IF(AB482&gt;0,AC482/AB482,""))</f>
        <v/>
      </c>
      <c r="AE482" s="18" t="str">
        <f aca="false">IF(OR(AC482="",Q482=""),"",DATE(YEAR(Q482),MONTH(Q482),1))</f>
        <v/>
      </c>
      <c r="AF482" s="15" t="str">
        <f aca="false">IF(AC482="","",1)</f>
        <v/>
      </c>
    </row>
    <row r="483" customFormat="false" ht="15" hidden="false" customHeight="false" outlineLevel="0" collapsed="false">
      <c r="A483" s="8"/>
      <c r="B483" s="9"/>
      <c r="C483" s="9"/>
      <c r="D483" s="9"/>
      <c r="E483" s="9"/>
      <c r="F483" s="10"/>
      <c r="G483" s="10"/>
      <c r="H483" s="8"/>
      <c r="I483" s="10"/>
      <c r="J483" s="9"/>
      <c r="K483" s="9"/>
      <c r="L483" s="10"/>
      <c r="M483" s="11"/>
      <c r="N483" s="12"/>
      <c r="O483" s="13"/>
      <c r="P483" s="13"/>
      <c r="Q483" s="8"/>
      <c r="R483" s="9"/>
      <c r="S483" s="10"/>
      <c r="T483" s="14"/>
      <c r="U483" s="14"/>
      <c r="V483" s="9"/>
      <c r="W483" s="9"/>
      <c r="X483" s="13"/>
      <c r="Y483" s="15" t="str">
        <f aca="false">IF(OR(A483="",H483=""),"",H483-A483)</f>
        <v/>
      </c>
      <c r="Z483" s="15" t="str">
        <f aca="false">IF(OR(A483="",Q483=""),"",Q483-A483)</f>
        <v/>
      </c>
      <c r="AA483" s="16" t="str">
        <f aca="false">IF(OR(L483="",J483=""),"",L483*IF(K483="",$C$3,K483)*J483*IF(E483="Short",1,-1))</f>
        <v/>
      </c>
      <c r="AB483" s="16" t="str">
        <f aca="false">IF(OR(A483="",L483="",J483=""),"",IF(N(U483)&gt;0,U483,IF(E483="Long",L483*IF(K483="",$C$3,K483)*J483,IF(AND(N(F483)&gt;0,N(G483)&gt;0),MAX(0,ABS(F483-G483)-L483)*IF(K483="",$C$3,K483)*J483,IF(AND(D483="Put",N(F483)&gt;0),MAX(0,F483-L483)*IF(K483="",$C$3,K483)*J483,"")))))</f>
        <v/>
      </c>
      <c r="AC483" s="16" t="str">
        <f aca="false">IF(OR(A483="",L483="",J483="",R483="",R483="Open"),"",IF(E483="Short",L483-N(S483),N(S483)-L483)*IF(K483="",$C$3,K483)*J483-N(T483))</f>
        <v/>
      </c>
      <c r="AD483" s="17" t="str">
        <f aca="false">IF(OR(AC483="",AB483=""),"",IF(AB483&gt;0,AC483/AB483,""))</f>
        <v/>
      </c>
      <c r="AE483" s="18" t="str">
        <f aca="false">IF(OR(AC483="",Q483=""),"",DATE(YEAR(Q483),MONTH(Q483),1))</f>
        <v/>
      </c>
      <c r="AF483" s="15" t="str">
        <f aca="false">IF(AC483="","",1)</f>
        <v/>
      </c>
    </row>
    <row r="484" customFormat="false" ht="15" hidden="false" customHeight="false" outlineLevel="0" collapsed="false">
      <c r="A484" s="8"/>
      <c r="B484" s="9"/>
      <c r="C484" s="9"/>
      <c r="D484" s="9"/>
      <c r="E484" s="9"/>
      <c r="F484" s="10"/>
      <c r="G484" s="10"/>
      <c r="H484" s="8"/>
      <c r="I484" s="10"/>
      <c r="J484" s="9"/>
      <c r="K484" s="9"/>
      <c r="L484" s="10"/>
      <c r="M484" s="11"/>
      <c r="N484" s="12"/>
      <c r="O484" s="13"/>
      <c r="P484" s="13"/>
      <c r="Q484" s="8"/>
      <c r="R484" s="9"/>
      <c r="S484" s="10"/>
      <c r="T484" s="14"/>
      <c r="U484" s="14"/>
      <c r="V484" s="9"/>
      <c r="W484" s="9"/>
      <c r="X484" s="13"/>
      <c r="Y484" s="15" t="str">
        <f aca="false">IF(OR(A484="",H484=""),"",H484-A484)</f>
        <v/>
      </c>
      <c r="Z484" s="15" t="str">
        <f aca="false">IF(OR(A484="",Q484=""),"",Q484-A484)</f>
        <v/>
      </c>
      <c r="AA484" s="16" t="str">
        <f aca="false">IF(OR(L484="",J484=""),"",L484*IF(K484="",$C$3,K484)*J484*IF(E484="Short",1,-1))</f>
        <v/>
      </c>
      <c r="AB484" s="16" t="str">
        <f aca="false">IF(OR(A484="",L484="",J484=""),"",IF(N(U484)&gt;0,U484,IF(E484="Long",L484*IF(K484="",$C$3,K484)*J484,IF(AND(N(F484)&gt;0,N(G484)&gt;0),MAX(0,ABS(F484-G484)-L484)*IF(K484="",$C$3,K484)*J484,IF(AND(D484="Put",N(F484)&gt;0),MAX(0,F484-L484)*IF(K484="",$C$3,K484)*J484,"")))))</f>
        <v/>
      </c>
      <c r="AC484" s="16" t="str">
        <f aca="false">IF(OR(A484="",L484="",J484="",R484="",R484="Open"),"",IF(E484="Short",L484-N(S484),N(S484)-L484)*IF(K484="",$C$3,K484)*J484-N(T484))</f>
        <v/>
      </c>
      <c r="AD484" s="17" t="str">
        <f aca="false">IF(OR(AC484="",AB484=""),"",IF(AB484&gt;0,AC484/AB484,""))</f>
        <v/>
      </c>
      <c r="AE484" s="18" t="str">
        <f aca="false">IF(OR(AC484="",Q484=""),"",DATE(YEAR(Q484),MONTH(Q484),1))</f>
        <v/>
      </c>
      <c r="AF484" s="15" t="str">
        <f aca="false">IF(AC484="","",1)</f>
        <v/>
      </c>
    </row>
    <row r="485" customFormat="false" ht="15" hidden="false" customHeight="false" outlineLevel="0" collapsed="false">
      <c r="A485" s="8"/>
      <c r="B485" s="9"/>
      <c r="C485" s="9"/>
      <c r="D485" s="9"/>
      <c r="E485" s="9"/>
      <c r="F485" s="10"/>
      <c r="G485" s="10"/>
      <c r="H485" s="8"/>
      <c r="I485" s="10"/>
      <c r="J485" s="9"/>
      <c r="K485" s="9"/>
      <c r="L485" s="10"/>
      <c r="M485" s="11"/>
      <c r="N485" s="12"/>
      <c r="O485" s="13"/>
      <c r="P485" s="13"/>
      <c r="Q485" s="8"/>
      <c r="R485" s="9"/>
      <c r="S485" s="10"/>
      <c r="T485" s="14"/>
      <c r="U485" s="14"/>
      <c r="V485" s="9"/>
      <c r="W485" s="9"/>
      <c r="X485" s="13"/>
      <c r="Y485" s="15" t="str">
        <f aca="false">IF(OR(A485="",H485=""),"",H485-A485)</f>
        <v/>
      </c>
      <c r="Z485" s="15" t="str">
        <f aca="false">IF(OR(A485="",Q485=""),"",Q485-A485)</f>
        <v/>
      </c>
      <c r="AA485" s="16" t="str">
        <f aca="false">IF(OR(L485="",J485=""),"",L485*IF(K485="",$C$3,K485)*J485*IF(E485="Short",1,-1))</f>
        <v/>
      </c>
      <c r="AB485" s="16" t="str">
        <f aca="false">IF(OR(A485="",L485="",J485=""),"",IF(N(U485)&gt;0,U485,IF(E485="Long",L485*IF(K485="",$C$3,K485)*J485,IF(AND(N(F485)&gt;0,N(G485)&gt;0),MAX(0,ABS(F485-G485)-L485)*IF(K485="",$C$3,K485)*J485,IF(AND(D485="Put",N(F485)&gt;0),MAX(0,F485-L485)*IF(K485="",$C$3,K485)*J485,"")))))</f>
        <v/>
      </c>
      <c r="AC485" s="16" t="str">
        <f aca="false">IF(OR(A485="",L485="",J485="",R485="",R485="Open"),"",IF(E485="Short",L485-N(S485),N(S485)-L485)*IF(K485="",$C$3,K485)*J485-N(T485))</f>
        <v/>
      </c>
      <c r="AD485" s="17" t="str">
        <f aca="false">IF(OR(AC485="",AB485=""),"",IF(AB485&gt;0,AC485/AB485,""))</f>
        <v/>
      </c>
      <c r="AE485" s="18" t="str">
        <f aca="false">IF(OR(AC485="",Q485=""),"",DATE(YEAR(Q485),MONTH(Q485),1))</f>
        <v/>
      </c>
      <c r="AF485" s="15" t="str">
        <f aca="false">IF(AC485="","",1)</f>
        <v/>
      </c>
    </row>
    <row r="486" customFormat="false" ht="15" hidden="false" customHeight="false" outlineLevel="0" collapsed="false">
      <c r="A486" s="8"/>
      <c r="B486" s="9"/>
      <c r="C486" s="9"/>
      <c r="D486" s="9"/>
      <c r="E486" s="9"/>
      <c r="F486" s="10"/>
      <c r="G486" s="10"/>
      <c r="H486" s="8"/>
      <c r="I486" s="10"/>
      <c r="J486" s="9"/>
      <c r="K486" s="9"/>
      <c r="L486" s="10"/>
      <c r="M486" s="11"/>
      <c r="N486" s="12"/>
      <c r="O486" s="13"/>
      <c r="P486" s="13"/>
      <c r="Q486" s="8"/>
      <c r="R486" s="9"/>
      <c r="S486" s="10"/>
      <c r="T486" s="14"/>
      <c r="U486" s="14"/>
      <c r="V486" s="9"/>
      <c r="W486" s="9"/>
      <c r="X486" s="13"/>
      <c r="Y486" s="15" t="str">
        <f aca="false">IF(OR(A486="",H486=""),"",H486-A486)</f>
        <v/>
      </c>
      <c r="Z486" s="15" t="str">
        <f aca="false">IF(OR(A486="",Q486=""),"",Q486-A486)</f>
        <v/>
      </c>
      <c r="AA486" s="16" t="str">
        <f aca="false">IF(OR(L486="",J486=""),"",L486*IF(K486="",$C$3,K486)*J486*IF(E486="Short",1,-1))</f>
        <v/>
      </c>
      <c r="AB486" s="16" t="str">
        <f aca="false">IF(OR(A486="",L486="",J486=""),"",IF(N(U486)&gt;0,U486,IF(E486="Long",L486*IF(K486="",$C$3,K486)*J486,IF(AND(N(F486)&gt;0,N(G486)&gt;0),MAX(0,ABS(F486-G486)-L486)*IF(K486="",$C$3,K486)*J486,IF(AND(D486="Put",N(F486)&gt;0),MAX(0,F486-L486)*IF(K486="",$C$3,K486)*J486,"")))))</f>
        <v/>
      </c>
      <c r="AC486" s="16" t="str">
        <f aca="false">IF(OR(A486="",L486="",J486="",R486="",R486="Open"),"",IF(E486="Short",L486-N(S486),N(S486)-L486)*IF(K486="",$C$3,K486)*J486-N(T486))</f>
        <v/>
      </c>
      <c r="AD486" s="17" t="str">
        <f aca="false">IF(OR(AC486="",AB486=""),"",IF(AB486&gt;0,AC486/AB486,""))</f>
        <v/>
      </c>
      <c r="AE486" s="18" t="str">
        <f aca="false">IF(OR(AC486="",Q486=""),"",DATE(YEAR(Q486),MONTH(Q486),1))</f>
        <v/>
      </c>
      <c r="AF486" s="15" t="str">
        <f aca="false">IF(AC486="","",1)</f>
        <v/>
      </c>
    </row>
    <row r="487" customFormat="false" ht="15" hidden="false" customHeight="false" outlineLevel="0" collapsed="false">
      <c r="A487" s="8"/>
      <c r="B487" s="9"/>
      <c r="C487" s="9"/>
      <c r="D487" s="9"/>
      <c r="E487" s="9"/>
      <c r="F487" s="10"/>
      <c r="G487" s="10"/>
      <c r="H487" s="8"/>
      <c r="I487" s="10"/>
      <c r="J487" s="9"/>
      <c r="K487" s="9"/>
      <c r="L487" s="10"/>
      <c r="M487" s="11"/>
      <c r="N487" s="12"/>
      <c r="O487" s="13"/>
      <c r="P487" s="13"/>
      <c r="Q487" s="8"/>
      <c r="R487" s="9"/>
      <c r="S487" s="10"/>
      <c r="T487" s="14"/>
      <c r="U487" s="14"/>
      <c r="V487" s="9"/>
      <c r="W487" s="9"/>
      <c r="X487" s="13"/>
      <c r="Y487" s="15" t="str">
        <f aca="false">IF(OR(A487="",H487=""),"",H487-A487)</f>
        <v/>
      </c>
      <c r="Z487" s="15" t="str">
        <f aca="false">IF(OR(A487="",Q487=""),"",Q487-A487)</f>
        <v/>
      </c>
      <c r="AA487" s="16" t="str">
        <f aca="false">IF(OR(L487="",J487=""),"",L487*IF(K487="",$C$3,K487)*J487*IF(E487="Short",1,-1))</f>
        <v/>
      </c>
      <c r="AB487" s="16" t="str">
        <f aca="false">IF(OR(A487="",L487="",J487=""),"",IF(N(U487)&gt;0,U487,IF(E487="Long",L487*IF(K487="",$C$3,K487)*J487,IF(AND(N(F487)&gt;0,N(G487)&gt;0),MAX(0,ABS(F487-G487)-L487)*IF(K487="",$C$3,K487)*J487,IF(AND(D487="Put",N(F487)&gt;0),MAX(0,F487-L487)*IF(K487="",$C$3,K487)*J487,"")))))</f>
        <v/>
      </c>
      <c r="AC487" s="16" t="str">
        <f aca="false">IF(OR(A487="",L487="",J487="",R487="",R487="Open"),"",IF(E487="Short",L487-N(S487),N(S487)-L487)*IF(K487="",$C$3,K487)*J487-N(T487))</f>
        <v/>
      </c>
      <c r="AD487" s="17" t="str">
        <f aca="false">IF(OR(AC487="",AB487=""),"",IF(AB487&gt;0,AC487/AB487,""))</f>
        <v/>
      </c>
      <c r="AE487" s="18" t="str">
        <f aca="false">IF(OR(AC487="",Q487=""),"",DATE(YEAR(Q487),MONTH(Q487),1))</f>
        <v/>
      </c>
      <c r="AF487" s="15" t="str">
        <f aca="false">IF(AC487="","",1)</f>
        <v/>
      </c>
    </row>
    <row r="488" customFormat="false" ht="15" hidden="false" customHeight="false" outlineLevel="0" collapsed="false">
      <c r="A488" s="8"/>
      <c r="B488" s="9"/>
      <c r="C488" s="9"/>
      <c r="D488" s="9"/>
      <c r="E488" s="9"/>
      <c r="F488" s="10"/>
      <c r="G488" s="10"/>
      <c r="H488" s="8"/>
      <c r="I488" s="10"/>
      <c r="J488" s="9"/>
      <c r="K488" s="9"/>
      <c r="L488" s="10"/>
      <c r="M488" s="11"/>
      <c r="N488" s="12"/>
      <c r="O488" s="13"/>
      <c r="P488" s="13"/>
      <c r="Q488" s="8"/>
      <c r="R488" s="9"/>
      <c r="S488" s="10"/>
      <c r="T488" s="14"/>
      <c r="U488" s="14"/>
      <c r="V488" s="9"/>
      <c r="W488" s="9"/>
      <c r="X488" s="13"/>
      <c r="Y488" s="15" t="str">
        <f aca="false">IF(OR(A488="",H488=""),"",H488-A488)</f>
        <v/>
      </c>
      <c r="Z488" s="15" t="str">
        <f aca="false">IF(OR(A488="",Q488=""),"",Q488-A488)</f>
        <v/>
      </c>
      <c r="AA488" s="16" t="str">
        <f aca="false">IF(OR(L488="",J488=""),"",L488*IF(K488="",$C$3,K488)*J488*IF(E488="Short",1,-1))</f>
        <v/>
      </c>
      <c r="AB488" s="16" t="str">
        <f aca="false">IF(OR(A488="",L488="",J488=""),"",IF(N(U488)&gt;0,U488,IF(E488="Long",L488*IF(K488="",$C$3,K488)*J488,IF(AND(N(F488)&gt;0,N(G488)&gt;0),MAX(0,ABS(F488-G488)-L488)*IF(K488="",$C$3,K488)*J488,IF(AND(D488="Put",N(F488)&gt;0),MAX(0,F488-L488)*IF(K488="",$C$3,K488)*J488,"")))))</f>
        <v/>
      </c>
      <c r="AC488" s="16" t="str">
        <f aca="false">IF(OR(A488="",L488="",J488="",R488="",R488="Open"),"",IF(E488="Short",L488-N(S488),N(S488)-L488)*IF(K488="",$C$3,K488)*J488-N(T488))</f>
        <v/>
      </c>
      <c r="AD488" s="17" t="str">
        <f aca="false">IF(OR(AC488="",AB488=""),"",IF(AB488&gt;0,AC488/AB488,""))</f>
        <v/>
      </c>
      <c r="AE488" s="18" t="str">
        <f aca="false">IF(OR(AC488="",Q488=""),"",DATE(YEAR(Q488),MONTH(Q488),1))</f>
        <v/>
      </c>
      <c r="AF488" s="15" t="str">
        <f aca="false">IF(AC488="","",1)</f>
        <v/>
      </c>
    </row>
    <row r="489" customFormat="false" ht="15" hidden="false" customHeight="false" outlineLevel="0" collapsed="false">
      <c r="A489" s="8"/>
      <c r="B489" s="9"/>
      <c r="C489" s="9"/>
      <c r="D489" s="9"/>
      <c r="E489" s="9"/>
      <c r="F489" s="10"/>
      <c r="G489" s="10"/>
      <c r="H489" s="8"/>
      <c r="I489" s="10"/>
      <c r="J489" s="9"/>
      <c r="K489" s="9"/>
      <c r="L489" s="10"/>
      <c r="M489" s="11"/>
      <c r="N489" s="12"/>
      <c r="O489" s="13"/>
      <c r="P489" s="13"/>
      <c r="Q489" s="8"/>
      <c r="R489" s="9"/>
      <c r="S489" s="10"/>
      <c r="T489" s="14"/>
      <c r="U489" s="14"/>
      <c r="V489" s="9"/>
      <c r="W489" s="9"/>
      <c r="X489" s="13"/>
      <c r="Y489" s="15" t="str">
        <f aca="false">IF(OR(A489="",H489=""),"",H489-A489)</f>
        <v/>
      </c>
      <c r="Z489" s="15" t="str">
        <f aca="false">IF(OR(A489="",Q489=""),"",Q489-A489)</f>
        <v/>
      </c>
      <c r="AA489" s="16" t="str">
        <f aca="false">IF(OR(L489="",J489=""),"",L489*IF(K489="",$C$3,K489)*J489*IF(E489="Short",1,-1))</f>
        <v/>
      </c>
      <c r="AB489" s="16" t="str">
        <f aca="false">IF(OR(A489="",L489="",J489=""),"",IF(N(U489)&gt;0,U489,IF(E489="Long",L489*IF(K489="",$C$3,K489)*J489,IF(AND(N(F489)&gt;0,N(G489)&gt;0),MAX(0,ABS(F489-G489)-L489)*IF(K489="",$C$3,K489)*J489,IF(AND(D489="Put",N(F489)&gt;0),MAX(0,F489-L489)*IF(K489="",$C$3,K489)*J489,"")))))</f>
        <v/>
      </c>
      <c r="AC489" s="16" t="str">
        <f aca="false">IF(OR(A489="",L489="",J489="",R489="",R489="Open"),"",IF(E489="Short",L489-N(S489),N(S489)-L489)*IF(K489="",$C$3,K489)*J489-N(T489))</f>
        <v/>
      </c>
      <c r="AD489" s="17" t="str">
        <f aca="false">IF(OR(AC489="",AB489=""),"",IF(AB489&gt;0,AC489/AB489,""))</f>
        <v/>
      </c>
      <c r="AE489" s="18" t="str">
        <f aca="false">IF(OR(AC489="",Q489=""),"",DATE(YEAR(Q489),MONTH(Q489),1))</f>
        <v/>
      </c>
      <c r="AF489" s="15" t="str">
        <f aca="false">IF(AC489="","",1)</f>
        <v/>
      </c>
    </row>
    <row r="490" customFormat="false" ht="15" hidden="false" customHeight="false" outlineLevel="0" collapsed="false">
      <c r="A490" s="8"/>
      <c r="B490" s="9"/>
      <c r="C490" s="9"/>
      <c r="D490" s="9"/>
      <c r="E490" s="9"/>
      <c r="F490" s="10"/>
      <c r="G490" s="10"/>
      <c r="H490" s="8"/>
      <c r="I490" s="10"/>
      <c r="J490" s="9"/>
      <c r="K490" s="9"/>
      <c r="L490" s="10"/>
      <c r="M490" s="11"/>
      <c r="N490" s="12"/>
      <c r="O490" s="13"/>
      <c r="P490" s="13"/>
      <c r="Q490" s="8"/>
      <c r="R490" s="9"/>
      <c r="S490" s="10"/>
      <c r="T490" s="14"/>
      <c r="U490" s="14"/>
      <c r="V490" s="9"/>
      <c r="W490" s="9"/>
      <c r="X490" s="13"/>
      <c r="Y490" s="15" t="str">
        <f aca="false">IF(OR(A490="",H490=""),"",H490-A490)</f>
        <v/>
      </c>
      <c r="Z490" s="15" t="str">
        <f aca="false">IF(OR(A490="",Q490=""),"",Q490-A490)</f>
        <v/>
      </c>
      <c r="AA490" s="16" t="str">
        <f aca="false">IF(OR(L490="",J490=""),"",L490*IF(K490="",$C$3,K490)*J490*IF(E490="Short",1,-1))</f>
        <v/>
      </c>
      <c r="AB490" s="16" t="str">
        <f aca="false">IF(OR(A490="",L490="",J490=""),"",IF(N(U490)&gt;0,U490,IF(E490="Long",L490*IF(K490="",$C$3,K490)*J490,IF(AND(N(F490)&gt;0,N(G490)&gt;0),MAX(0,ABS(F490-G490)-L490)*IF(K490="",$C$3,K490)*J490,IF(AND(D490="Put",N(F490)&gt;0),MAX(0,F490-L490)*IF(K490="",$C$3,K490)*J490,"")))))</f>
        <v/>
      </c>
      <c r="AC490" s="16" t="str">
        <f aca="false">IF(OR(A490="",L490="",J490="",R490="",R490="Open"),"",IF(E490="Short",L490-N(S490),N(S490)-L490)*IF(K490="",$C$3,K490)*J490-N(T490))</f>
        <v/>
      </c>
      <c r="AD490" s="17" t="str">
        <f aca="false">IF(OR(AC490="",AB490=""),"",IF(AB490&gt;0,AC490/AB490,""))</f>
        <v/>
      </c>
      <c r="AE490" s="18" t="str">
        <f aca="false">IF(OR(AC490="",Q490=""),"",DATE(YEAR(Q490),MONTH(Q490),1))</f>
        <v/>
      </c>
      <c r="AF490" s="15" t="str">
        <f aca="false">IF(AC490="","",1)</f>
        <v/>
      </c>
    </row>
    <row r="491" customFormat="false" ht="15" hidden="false" customHeight="false" outlineLevel="0" collapsed="false">
      <c r="A491" s="8"/>
      <c r="B491" s="9"/>
      <c r="C491" s="9"/>
      <c r="D491" s="9"/>
      <c r="E491" s="9"/>
      <c r="F491" s="10"/>
      <c r="G491" s="10"/>
      <c r="H491" s="8"/>
      <c r="I491" s="10"/>
      <c r="J491" s="9"/>
      <c r="K491" s="9"/>
      <c r="L491" s="10"/>
      <c r="M491" s="11"/>
      <c r="N491" s="12"/>
      <c r="O491" s="13"/>
      <c r="P491" s="13"/>
      <c r="Q491" s="8"/>
      <c r="R491" s="9"/>
      <c r="S491" s="10"/>
      <c r="T491" s="14"/>
      <c r="U491" s="14"/>
      <c r="V491" s="9"/>
      <c r="W491" s="9"/>
      <c r="X491" s="13"/>
      <c r="Y491" s="15" t="str">
        <f aca="false">IF(OR(A491="",H491=""),"",H491-A491)</f>
        <v/>
      </c>
      <c r="Z491" s="15" t="str">
        <f aca="false">IF(OR(A491="",Q491=""),"",Q491-A491)</f>
        <v/>
      </c>
      <c r="AA491" s="16" t="str">
        <f aca="false">IF(OR(L491="",J491=""),"",L491*IF(K491="",$C$3,K491)*J491*IF(E491="Short",1,-1))</f>
        <v/>
      </c>
      <c r="AB491" s="16" t="str">
        <f aca="false">IF(OR(A491="",L491="",J491=""),"",IF(N(U491)&gt;0,U491,IF(E491="Long",L491*IF(K491="",$C$3,K491)*J491,IF(AND(N(F491)&gt;0,N(G491)&gt;0),MAX(0,ABS(F491-G491)-L491)*IF(K491="",$C$3,K491)*J491,IF(AND(D491="Put",N(F491)&gt;0),MAX(0,F491-L491)*IF(K491="",$C$3,K491)*J491,"")))))</f>
        <v/>
      </c>
      <c r="AC491" s="16" t="str">
        <f aca="false">IF(OR(A491="",L491="",J491="",R491="",R491="Open"),"",IF(E491="Short",L491-N(S491),N(S491)-L491)*IF(K491="",$C$3,K491)*J491-N(T491))</f>
        <v/>
      </c>
      <c r="AD491" s="17" t="str">
        <f aca="false">IF(OR(AC491="",AB491=""),"",IF(AB491&gt;0,AC491/AB491,""))</f>
        <v/>
      </c>
      <c r="AE491" s="18" t="str">
        <f aca="false">IF(OR(AC491="",Q491=""),"",DATE(YEAR(Q491),MONTH(Q491),1))</f>
        <v/>
      </c>
      <c r="AF491" s="15" t="str">
        <f aca="false">IF(AC491="","",1)</f>
        <v/>
      </c>
    </row>
    <row r="492" customFormat="false" ht="15" hidden="false" customHeight="false" outlineLevel="0" collapsed="false">
      <c r="A492" s="8"/>
      <c r="B492" s="9"/>
      <c r="C492" s="9"/>
      <c r="D492" s="9"/>
      <c r="E492" s="9"/>
      <c r="F492" s="10"/>
      <c r="G492" s="10"/>
      <c r="H492" s="8"/>
      <c r="I492" s="10"/>
      <c r="J492" s="9"/>
      <c r="K492" s="9"/>
      <c r="L492" s="10"/>
      <c r="M492" s="11"/>
      <c r="N492" s="12"/>
      <c r="O492" s="13"/>
      <c r="P492" s="13"/>
      <c r="Q492" s="8"/>
      <c r="R492" s="9"/>
      <c r="S492" s="10"/>
      <c r="T492" s="14"/>
      <c r="U492" s="14"/>
      <c r="V492" s="9"/>
      <c r="W492" s="9"/>
      <c r="X492" s="13"/>
      <c r="Y492" s="15" t="str">
        <f aca="false">IF(OR(A492="",H492=""),"",H492-A492)</f>
        <v/>
      </c>
      <c r="Z492" s="15" t="str">
        <f aca="false">IF(OR(A492="",Q492=""),"",Q492-A492)</f>
        <v/>
      </c>
      <c r="AA492" s="16" t="str">
        <f aca="false">IF(OR(L492="",J492=""),"",L492*IF(K492="",$C$3,K492)*J492*IF(E492="Short",1,-1))</f>
        <v/>
      </c>
      <c r="AB492" s="16" t="str">
        <f aca="false">IF(OR(A492="",L492="",J492=""),"",IF(N(U492)&gt;0,U492,IF(E492="Long",L492*IF(K492="",$C$3,K492)*J492,IF(AND(N(F492)&gt;0,N(G492)&gt;0),MAX(0,ABS(F492-G492)-L492)*IF(K492="",$C$3,K492)*J492,IF(AND(D492="Put",N(F492)&gt;0),MAX(0,F492-L492)*IF(K492="",$C$3,K492)*J492,"")))))</f>
        <v/>
      </c>
      <c r="AC492" s="16" t="str">
        <f aca="false">IF(OR(A492="",L492="",J492="",R492="",R492="Open"),"",IF(E492="Short",L492-N(S492),N(S492)-L492)*IF(K492="",$C$3,K492)*J492-N(T492))</f>
        <v/>
      </c>
      <c r="AD492" s="17" t="str">
        <f aca="false">IF(OR(AC492="",AB492=""),"",IF(AB492&gt;0,AC492/AB492,""))</f>
        <v/>
      </c>
      <c r="AE492" s="18" t="str">
        <f aca="false">IF(OR(AC492="",Q492=""),"",DATE(YEAR(Q492),MONTH(Q492),1))</f>
        <v/>
      </c>
      <c r="AF492" s="15" t="str">
        <f aca="false">IF(AC492="","",1)</f>
        <v/>
      </c>
    </row>
    <row r="493" customFormat="false" ht="15" hidden="false" customHeight="false" outlineLevel="0" collapsed="false">
      <c r="A493" s="8"/>
      <c r="B493" s="9"/>
      <c r="C493" s="9"/>
      <c r="D493" s="9"/>
      <c r="E493" s="9"/>
      <c r="F493" s="10"/>
      <c r="G493" s="10"/>
      <c r="H493" s="8"/>
      <c r="I493" s="10"/>
      <c r="J493" s="9"/>
      <c r="K493" s="9"/>
      <c r="L493" s="10"/>
      <c r="M493" s="11"/>
      <c r="N493" s="12"/>
      <c r="O493" s="13"/>
      <c r="P493" s="13"/>
      <c r="Q493" s="8"/>
      <c r="R493" s="9"/>
      <c r="S493" s="10"/>
      <c r="T493" s="14"/>
      <c r="U493" s="14"/>
      <c r="V493" s="9"/>
      <c r="W493" s="9"/>
      <c r="X493" s="13"/>
      <c r="Y493" s="15" t="str">
        <f aca="false">IF(OR(A493="",H493=""),"",H493-A493)</f>
        <v/>
      </c>
      <c r="Z493" s="15" t="str">
        <f aca="false">IF(OR(A493="",Q493=""),"",Q493-A493)</f>
        <v/>
      </c>
      <c r="AA493" s="16" t="str">
        <f aca="false">IF(OR(L493="",J493=""),"",L493*IF(K493="",$C$3,K493)*J493*IF(E493="Short",1,-1))</f>
        <v/>
      </c>
      <c r="AB493" s="16" t="str">
        <f aca="false">IF(OR(A493="",L493="",J493=""),"",IF(N(U493)&gt;0,U493,IF(E493="Long",L493*IF(K493="",$C$3,K493)*J493,IF(AND(N(F493)&gt;0,N(G493)&gt;0),MAX(0,ABS(F493-G493)-L493)*IF(K493="",$C$3,K493)*J493,IF(AND(D493="Put",N(F493)&gt;0),MAX(0,F493-L493)*IF(K493="",$C$3,K493)*J493,"")))))</f>
        <v/>
      </c>
      <c r="AC493" s="16" t="str">
        <f aca="false">IF(OR(A493="",L493="",J493="",R493="",R493="Open"),"",IF(E493="Short",L493-N(S493),N(S493)-L493)*IF(K493="",$C$3,K493)*J493-N(T493))</f>
        <v/>
      </c>
      <c r="AD493" s="17" t="str">
        <f aca="false">IF(OR(AC493="",AB493=""),"",IF(AB493&gt;0,AC493/AB493,""))</f>
        <v/>
      </c>
      <c r="AE493" s="18" t="str">
        <f aca="false">IF(OR(AC493="",Q493=""),"",DATE(YEAR(Q493),MONTH(Q493),1))</f>
        <v/>
      </c>
      <c r="AF493" s="15" t="str">
        <f aca="false">IF(AC493="","",1)</f>
        <v/>
      </c>
    </row>
    <row r="494" customFormat="false" ht="15" hidden="false" customHeight="false" outlineLevel="0" collapsed="false">
      <c r="A494" s="8"/>
      <c r="B494" s="9"/>
      <c r="C494" s="9"/>
      <c r="D494" s="9"/>
      <c r="E494" s="9"/>
      <c r="F494" s="10"/>
      <c r="G494" s="10"/>
      <c r="H494" s="8"/>
      <c r="I494" s="10"/>
      <c r="J494" s="9"/>
      <c r="K494" s="9"/>
      <c r="L494" s="10"/>
      <c r="M494" s="11"/>
      <c r="N494" s="12"/>
      <c r="O494" s="13"/>
      <c r="P494" s="13"/>
      <c r="Q494" s="8"/>
      <c r="R494" s="9"/>
      <c r="S494" s="10"/>
      <c r="T494" s="14"/>
      <c r="U494" s="14"/>
      <c r="V494" s="9"/>
      <c r="W494" s="9"/>
      <c r="X494" s="13"/>
      <c r="Y494" s="15" t="str">
        <f aca="false">IF(OR(A494="",H494=""),"",H494-A494)</f>
        <v/>
      </c>
      <c r="Z494" s="15" t="str">
        <f aca="false">IF(OR(A494="",Q494=""),"",Q494-A494)</f>
        <v/>
      </c>
      <c r="AA494" s="16" t="str">
        <f aca="false">IF(OR(L494="",J494=""),"",L494*IF(K494="",$C$3,K494)*J494*IF(E494="Short",1,-1))</f>
        <v/>
      </c>
      <c r="AB494" s="16" t="str">
        <f aca="false">IF(OR(A494="",L494="",J494=""),"",IF(N(U494)&gt;0,U494,IF(E494="Long",L494*IF(K494="",$C$3,K494)*J494,IF(AND(N(F494)&gt;0,N(G494)&gt;0),MAX(0,ABS(F494-G494)-L494)*IF(K494="",$C$3,K494)*J494,IF(AND(D494="Put",N(F494)&gt;0),MAX(0,F494-L494)*IF(K494="",$C$3,K494)*J494,"")))))</f>
        <v/>
      </c>
      <c r="AC494" s="16" t="str">
        <f aca="false">IF(OR(A494="",L494="",J494="",R494="",R494="Open"),"",IF(E494="Short",L494-N(S494),N(S494)-L494)*IF(K494="",$C$3,K494)*J494-N(T494))</f>
        <v/>
      </c>
      <c r="AD494" s="17" t="str">
        <f aca="false">IF(OR(AC494="",AB494=""),"",IF(AB494&gt;0,AC494/AB494,""))</f>
        <v/>
      </c>
      <c r="AE494" s="18" t="str">
        <f aca="false">IF(OR(AC494="",Q494=""),"",DATE(YEAR(Q494),MONTH(Q494),1))</f>
        <v/>
      </c>
      <c r="AF494" s="15" t="str">
        <f aca="false">IF(AC494="","",1)</f>
        <v/>
      </c>
    </row>
    <row r="495" customFormat="false" ht="15" hidden="false" customHeight="false" outlineLevel="0" collapsed="false">
      <c r="A495" s="8"/>
      <c r="B495" s="9"/>
      <c r="C495" s="9"/>
      <c r="D495" s="9"/>
      <c r="E495" s="9"/>
      <c r="F495" s="10"/>
      <c r="G495" s="10"/>
      <c r="H495" s="8"/>
      <c r="I495" s="10"/>
      <c r="J495" s="9"/>
      <c r="K495" s="9"/>
      <c r="L495" s="10"/>
      <c r="M495" s="11"/>
      <c r="N495" s="12"/>
      <c r="O495" s="13"/>
      <c r="P495" s="13"/>
      <c r="Q495" s="8"/>
      <c r="R495" s="9"/>
      <c r="S495" s="10"/>
      <c r="T495" s="14"/>
      <c r="U495" s="14"/>
      <c r="V495" s="9"/>
      <c r="W495" s="9"/>
      <c r="X495" s="13"/>
      <c r="Y495" s="15" t="str">
        <f aca="false">IF(OR(A495="",H495=""),"",H495-A495)</f>
        <v/>
      </c>
      <c r="Z495" s="15" t="str">
        <f aca="false">IF(OR(A495="",Q495=""),"",Q495-A495)</f>
        <v/>
      </c>
      <c r="AA495" s="16" t="str">
        <f aca="false">IF(OR(L495="",J495=""),"",L495*IF(K495="",$C$3,K495)*J495*IF(E495="Short",1,-1))</f>
        <v/>
      </c>
      <c r="AB495" s="16" t="str">
        <f aca="false">IF(OR(A495="",L495="",J495=""),"",IF(N(U495)&gt;0,U495,IF(E495="Long",L495*IF(K495="",$C$3,K495)*J495,IF(AND(N(F495)&gt;0,N(G495)&gt;0),MAX(0,ABS(F495-G495)-L495)*IF(K495="",$C$3,K495)*J495,IF(AND(D495="Put",N(F495)&gt;0),MAX(0,F495-L495)*IF(K495="",$C$3,K495)*J495,"")))))</f>
        <v/>
      </c>
      <c r="AC495" s="16" t="str">
        <f aca="false">IF(OR(A495="",L495="",J495="",R495="",R495="Open"),"",IF(E495="Short",L495-N(S495),N(S495)-L495)*IF(K495="",$C$3,K495)*J495-N(T495))</f>
        <v/>
      </c>
      <c r="AD495" s="17" t="str">
        <f aca="false">IF(OR(AC495="",AB495=""),"",IF(AB495&gt;0,AC495/AB495,""))</f>
        <v/>
      </c>
      <c r="AE495" s="18" t="str">
        <f aca="false">IF(OR(AC495="",Q495=""),"",DATE(YEAR(Q495),MONTH(Q495),1))</f>
        <v/>
      </c>
      <c r="AF495" s="15" t="str">
        <f aca="false">IF(AC495="","",1)</f>
        <v/>
      </c>
    </row>
    <row r="496" customFormat="false" ht="15" hidden="false" customHeight="false" outlineLevel="0" collapsed="false">
      <c r="A496" s="8"/>
      <c r="B496" s="9"/>
      <c r="C496" s="9"/>
      <c r="D496" s="9"/>
      <c r="E496" s="9"/>
      <c r="F496" s="10"/>
      <c r="G496" s="10"/>
      <c r="H496" s="8"/>
      <c r="I496" s="10"/>
      <c r="J496" s="9"/>
      <c r="K496" s="9"/>
      <c r="L496" s="10"/>
      <c r="M496" s="11"/>
      <c r="N496" s="12"/>
      <c r="O496" s="13"/>
      <c r="P496" s="13"/>
      <c r="Q496" s="8"/>
      <c r="R496" s="9"/>
      <c r="S496" s="10"/>
      <c r="T496" s="14"/>
      <c r="U496" s="14"/>
      <c r="V496" s="9"/>
      <c r="W496" s="9"/>
      <c r="X496" s="13"/>
      <c r="Y496" s="15" t="str">
        <f aca="false">IF(OR(A496="",H496=""),"",H496-A496)</f>
        <v/>
      </c>
      <c r="Z496" s="15" t="str">
        <f aca="false">IF(OR(A496="",Q496=""),"",Q496-A496)</f>
        <v/>
      </c>
      <c r="AA496" s="16" t="str">
        <f aca="false">IF(OR(L496="",J496=""),"",L496*IF(K496="",$C$3,K496)*J496*IF(E496="Short",1,-1))</f>
        <v/>
      </c>
      <c r="AB496" s="16" t="str">
        <f aca="false">IF(OR(A496="",L496="",J496=""),"",IF(N(U496)&gt;0,U496,IF(E496="Long",L496*IF(K496="",$C$3,K496)*J496,IF(AND(N(F496)&gt;0,N(G496)&gt;0),MAX(0,ABS(F496-G496)-L496)*IF(K496="",$C$3,K496)*J496,IF(AND(D496="Put",N(F496)&gt;0),MAX(0,F496-L496)*IF(K496="",$C$3,K496)*J496,"")))))</f>
        <v/>
      </c>
      <c r="AC496" s="16" t="str">
        <f aca="false">IF(OR(A496="",L496="",J496="",R496="",R496="Open"),"",IF(E496="Short",L496-N(S496),N(S496)-L496)*IF(K496="",$C$3,K496)*J496-N(T496))</f>
        <v/>
      </c>
      <c r="AD496" s="17" t="str">
        <f aca="false">IF(OR(AC496="",AB496=""),"",IF(AB496&gt;0,AC496/AB496,""))</f>
        <v/>
      </c>
      <c r="AE496" s="18" t="str">
        <f aca="false">IF(OR(AC496="",Q496=""),"",DATE(YEAR(Q496),MONTH(Q496),1))</f>
        <v/>
      </c>
      <c r="AF496" s="15" t="str">
        <f aca="false">IF(AC496="","",1)</f>
        <v/>
      </c>
    </row>
    <row r="497" customFormat="false" ht="15" hidden="false" customHeight="false" outlineLevel="0" collapsed="false">
      <c r="A497" s="8"/>
      <c r="B497" s="9"/>
      <c r="C497" s="9"/>
      <c r="D497" s="9"/>
      <c r="E497" s="9"/>
      <c r="F497" s="10"/>
      <c r="G497" s="10"/>
      <c r="H497" s="8"/>
      <c r="I497" s="10"/>
      <c r="J497" s="9"/>
      <c r="K497" s="9"/>
      <c r="L497" s="10"/>
      <c r="M497" s="11"/>
      <c r="N497" s="12"/>
      <c r="O497" s="13"/>
      <c r="P497" s="13"/>
      <c r="Q497" s="8"/>
      <c r="R497" s="9"/>
      <c r="S497" s="10"/>
      <c r="T497" s="14"/>
      <c r="U497" s="14"/>
      <c r="V497" s="9"/>
      <c r="W497" s="9"/>
      <c r="X497" s="13"/>
      <c r="Y497" s="15" t="str">
        <f aca="false">IF(OR(A497="",H497=""),"",H497-A497)</f>
        <v/>
      </c>
      <c r="Z497" s="15" t="str">
        <f aca="false">IF(OR(A497="",Q497=""),"",Q497-A497)</f>
        <v/>
      </c>
      <c r="AA497" s="16" t="str">
        <f aca="false">IF(OR(L497="",J497=""),"",L497*IF(K497="",$C$3,K497)*J497*IF(E497="Short",1,-1))</f>
        <v/>
      </c>
      <c r="AB497" s="16" t="str">
        <f aca="false">IF(OR(A497="",L497="",J497=""),"",IF(N(U497)&gt;0,U497,IF(E497="Long",L497*IF(K497="",$C$3,K497)*J497,IF(AND(N(F497)&gt;0,N(G497)&gt;0),MAX(0,ABS(F497-G497)-L497)*IF(K497="",$C$3,K497)*J497,IF(AND(D497="Put",N(F497)&gt;0),MAX(0,F497-L497)*IF(K497="",$C$3,K497)*J497,"")))))</f>
        <v/>
      </c>
      <c r="AC497" s="16" t="str">
        <f aca="false">IF(OR(A497="",L497="",J497="",R497="",R497="Open"),"",IF(E497="Short",L497-N(S497),N(S497)-L497)*IF(K497="",$C$3,K497)*J497-N(T497))</f>
        <v/>
      </c>
      <c r="AD497" s="17" t="str">
        <f aca="false">IF(OR(AC497="",AB497=""),"",IF(AB497&gt;0,AC497/AB497,""))</f>
        <v/>
      </c>
      <c r="AE497" s="18" t="str">
        <f aca="false">IF(OR(AC497="",Q497=""),"",DATE(YEAR(Q497),MONTH(Q497),1))</f>
        <v/>
      </c>
      <c r="AF497" s="15" t="str">
        <f aca="false">IF(AC497="","",1)</f>
        <v/>
      </c>
    </row>
    <row r="498" customFormat="false" ht="15" hidden="false" customHeight="false" outlineLevel="0" collapsed="false">
      <c r="A498" s="8"/>
      <c r="B498" s="9"/>
      <c r="C498" s="9"/>
      <c r="D498" s="9"/>
      <c r="E498" s="9"/>
      <c r="F498" s="10"/>
      <c r="G498" s="10"/>
      <c r="H498" s="8"/>
      <c r="I498" s="10"/>
      <c r="J498" s="9"/>
      <c r="K498" s="9"/>
      <c r="L498" s="10"/>
      <c r="M498" s="11"/>
      <c r="N498" s="12"/>
      <c r="O498" s="13"/>
      <c r="P498" s="13"/>
      <c r="Q498" s="8"/>
      <c r="R498" s="9"/>
      <c r="S498" s="10"/>
      <c r="T498" s="14"/>
      <c r="U498" s="14"/>
      <c r="V498" s="9"/>
      <c r="W498" s="9"/>
      <c r="X498" s="13"/>
      <c r="Y498" s="15" t="str">
        <f aca="false">IF(OR(A498="",H498=""),"",H498-A498)</f>
        <v/>
      </c>
      <c r="Z498" s="15" t="str">
        <f aca="false">IF(OR(A498="",Q498=""),"",Q498-A498)</f>
        <v/>
      </c>
      <c r="AA498" s="16" t="str">
        <f aca="false">IF(OR(L498="",J498=""),"",L498*IF(K498="",$C$3,K498)*J498*IF(E498="Short",1,-1))</f>
        <v/>
      </c>
      <c r="AB498" s="16" t="str">
        <f aca="false">IF(OR(A498="",L498="",J498=""),"",IF(N(U498)&gt;0,U498,IF(E498="Long",L498*IF(K498="",$C$3,K498)*J498,IF(AND(N(F498)&gt;0,N(G498)&gt;0),MAX(0,ABS(F498-G498)-L498)*IF(K498="",$C$3,K498)*J498,IF(AND(D498="Put",N(F498)&gt;0),MAX(0,F498-L498)*IF(K498="",$C$3,K498)*J498,"")))))</f>
        <v/>
      </c>
      <c r="AC498" s="16" t="str">
        <f aca="false">IF(OR(A498="",L498="",J498="",R498="",R498="Open"),"",IF(E498="Short",L498-N(S498),N(S498)-L498)*IF(K498="",$C$3,K498)*J498-N(T498))</f>
        <v/>
      </c>
      <c r="AD498" s="17" t="str">
        <f aca="false">IF(OR(AC498="",AB498=""),"",IF(AB498&gt;0,AC498/AB498,""))</f>
        <v/>
      </c>
      <c r="AE498" s="18" t="str">
        <f aca="false">IF(OR(AC498="",Q498=""),"",DATE(YEAR(Q498),MONTH(Q498),1))</f>
        <v/>
      </c>
      <c r="AF498" s="15" t="str">
        <f aca="false">IF(AC498="","",1)</f>
        <v/>
      </c>
    </row>
    <row r="499" customFormat="false" ht="15" hidden="false" customHeight="false" outlineLevel="0" collapsed="false">
      <c r="A499" s="8"/>
      <c r="B499" s="9"/>
      <c r="C499" s="9"/>
      <c r="D499" s="9"/>
      <c r="E499" s="9"/>
      <c r="F499" s="10"/>
      <c r="G499" s="10"/>
      <c r="H499" s="8"/>
      <c r="I499" s="10"/>
      <c r="J499" s="9"/>
      <c r="K499" s="9"/>
      <c r="L499" s="10"/>
      <c r="M499" s="11"/>
      <c r="N499" s="12"/>
      <c r="O499" s="13"/>
      <c r="P499" s="13"/>
      <c r="Q499" s="8"/>
      <c r="R499" s="9"/>
      <c r="S499" s="10"/>
      <c r="T499" s="14"/>
      <c r="U499" s="14"/>
      <c r="V499" s="9"/>
      <c r="W499" s="9"/>
      <c r="X499" s="13"/>
      <c r="Y499" s="15" t="str">
        <f aca="false">IF(OR(A499="",H499=""),"",H499-A499)</f>
        <v/>
      </c>
      <c r="Z499" s="15" t="str">
        <f aca="false">IF(OR(A499="",Q499=""),"",Q499-A499)</f>
        <v/>
      </c>
      <c r="AA499" s="16" t="str">
        <f aca="false">IF(OR(L499="",J499=""),"",L499*IF(K499="",$C$3,K499)*J499*IF(E499="Short",1,-1))</f>
        <v/>
      </c>
      <c r="AB499" s="16" t="str">
        <f aca="false">IF(OR(A499="",L499="",J499=""),"",IF(N(U499)&gt;0,U499,IF(E499="Long",L499*IF(K499="",$C$3,K499)*J499,IF(AND(N(F499)&gt;0,N(G499)&gt;0),MAX(0,ABS(F499-G499)-L499)*IF(K499="",$C$3,K499)*J499,IF(AND(D499="Put",N(F499)&gt;0),MAX(0,F499-L499)*IF(K499="",$C$3,K499)*J499,"")))))</f>
        <v/>
      </c>
      <c r="AC499" s="16" t="str">
        <f aca="false">IF(OR(A499="",L499="",J499="",R499="",R499="Open"),"",IF(E499="Short",L499-N(S499),N(S499)-L499)*IF(K499="",$C$3,K499)*J499-N(T499))</f>
        <v/>
      </c>
      <c r="AD499" s="17" t="str">
        <f aca="false">IF(OR(AC499="",AB499=""),"",IF(AB499&gt;0,AC499/AB499,""))</f>
        <v/>
      </c>
      <c r="AE499" s="18" t="str">
        <f aca="false">IF(OR(AC499="",Q499=""),"",DATE(YEAR(Q499),MONTH(Q499),1))</f>
        <v/>
      </c>
      <c r="AF499" s="15" t="str">
        <f aca="false">IF(AC499="","",1)</f>
        <v/>
      </c>
    </row>
    <row r="500" customFormat="false" ht="15" hidden="false" customHeight="false" outlineLevel="0" collapsed="false">
      <c r="A500" s="8"/>
      <c r="B500" s="9"/>
      <c r="C500" s="9"/>
      <c r="D500" s="9"/>
      <c r="E500" s="9"/>
      <c r="F500" s="10"/>
      <c r="G500" s="10"/>
      <c r="H500" s="8"/>
      <c r="I500" s="10"/>
      <c r="J500" s="9"/>
      <c r="K500" s="9"/>
      <c r="L500" s="10"/>
      <c r="M500" s="11"/>
      <c r="N500" s="12"/>
      <c r="O500" s="13"/>
      <c r="P500" s="13"/>
      <c r="Q500" s="8"/>
      <c r="R500" s="9"/>
      <c r="S500" s="10"/>
      <c r="T500" s="14"/>
      <c r="U500" s="14"/>
      <c r="V500" s="9"/>
      <c r="W500" s="9"/>
      <c r="X500" s="13"/>
      <c r="Y500" s="15" t="str">
        <f aca="false">IF(OR(A500="",H500=""),"",H500-A500)</f>
        <v/>
      </c>
      <c r="Z500" s="15" t="str">
        <f aca="false">IF(OR(A500="",Q500=""),"",Q500-A500)</f>
        <v/>
      </c>
      <c r="AA500" s="16" t="str">
        <f aca="false">IF(OR(L500="",J500=""),"",L500*IF(K500="",$C$3,K500)*J500*IF(E500="Short",1,-1))</f>
        <v/>
      </c>
      <c r="AB500" s="16" t="str">
        <f aca="false">IF(OR(A500="",L500="",J500=""),"",IF(N(U500)&gt;0,U500,IF(E500="Long",L500*IF(K500="",$C$3,K500)*J500,IF(AND(N(F500)&gt;0,N(G500)&gt;0),MAX(0,ABS(F500-G500)-L500)*IF(K500="",$C$3,K500)*J500,IF(AND(D500="Put",N(F500)&gt;0),MAX(0,F500-L500)*IF(K500="",$C$3,K500)*J500,"")))))</f>
        <v/>
      </c>
      <c r="AC500" s="16" t="str">
        <f aca="false">IF(OR(A500="",L500="",J500="",R500="",R500="Open"),"",IF(E500="Short",L500-N(S500),N(S500)-L500)*IF(K500="",$C$3,K500)*J500-N(T500))</f>
        <v/>
      </c>
      <c r="AD500" s="17" t="str">
        <f aca="false">IF(OR(AC500="",AB500=""),"",IF(AB500&gt;0,AC500/AB500,""))</f>
        <v/>
      </c>
      <c r="AE500" s="18" t="str">
        <f aca="false">IF(OR(AC500="",Q500=""),"",DATE(YEAR(Q500),MONTH(Q500),1))</f>
        <v/>
      </c>
      <c r="AF500" s="15" t="str">
        <f aca="false">IF(AC500="","",1)</f>
        <v/>
      </c>
    </row>
    <row r="501" customFormat="false" ht="15" hidden="false" customHeight="false" outlineLevel="0" collapsed="false">
      <c r="A501" s="8"/>
      <c r="B501" s="9"/>
      <c r="C501" s="9"/>
      <c r="D501" s="9"/>
      <c r="E501" s="9"/>
      <c r="F501" s="10"/>
      <c r="G501" s="10"/>
      <c r="H501" s="8"/>
      <c r="I501" s="10"/>
      <c r="J501" s="9"/>
      <c r="K501" s="9"/>
      <c r="L501" s="10"/>
      <c r="M501" s="11"/>
      <c r="N501" s="12"/>
      <c r="O501" s="13"/>
      <c r="P501" s="13"/>
      <c r="Q501" s="8"/>
      <c r="R501" s="9"/>
      <c r="S501" s="10"/>
      <c r="T501" s="14"/>
      <c r="U501" s="14"/>
      <c r="V501" s="9"/>
      <c r="W501" s="9"/>
      <c r="X501" s="13"/>
      <c r="Y501" s="15" t="str">
        <f aca="false">IF(OR(A501="",H501=""),"",H501-A501)</f>
        <v/>
      </c>
      <c r="Z501" s="15" t="str">
        <f aca="false">IF(OR(A501="",Q501=""),"",Q501-A501)</f>
        <v/>
      </c>
      <c r="AA501" s="16" t="str">
        <f aca="false">IF(OR(L501="",J501=""),"",L501*IF(K501="",$C$3,K501)*J501*IF(E501="Short",1,-1))</f>
        <v/>
      </c>
      <c r="AB501" s="16" t="str">
        <f aca="false">IF(OR(A501="",L501="",J501=""),"",IF(N(U501)&gt;0,U501,IF(E501="Long",L501*IF(K501="",$C$3,K501)*J501,IF(AND(N(F501)&gt;0,N(G501)&gt;0),MAX(0,ABS(F501-G501)-L501)*IF(K501="",$C$3,K501)*J501,IF(AND(D501="Put",N(F501)&gt;0),MAX(0,F501-L501)*IF(K501="",$C$3,K501)*J501,"")))))</f>
        <v/>
      </c>
      <c r="AC501" s="16" t="str">
        <f aca="false">IF(OR(A501="",L501="",J501="",R501="",R501="Open"),"",IF(E501="Short",L501-N(S501),N(S501)-L501)*IF(K501="",$C$3,K501)*J501-N(T501))</f>
        <v/>
      </c>
      <c r="AD501" s="17" t="str">
        <f aca="false">IF(OR(AC501="",AB501=""),"",IF(AB501&gt;0,AC501/AB501,""))</f>
        <v/>
      </c>
      <c r="AE501" s="18" t="str">
        <f aca="false">IF(OR(AC501="",Q501=""),"",DATE(YEAR(Q501),MONTH(Q501),1))</f>
        <v/>
      </c>
      <c r="AF501" s="15" t="str">
        <f aca="false">IF(AC501="","",1)</f>
        <v/>
      </c>
    </row>
    <row r="502" customFormat="false" ht="15" hidden="false" customHeight="false" outlineLevel="0" collapsed="false">
      <c r="A502" s="8"/>
      <c r="B502" s="9"/>
      <c r="C502" s="9"/>
      <c r="D502" s="9"/>
      <c r="E502" s="9"/>
      <c r="F502" s="10"/>
      <c r="G502" s="10"/>
      <c r="H502" s="8"/>
      <c r="I502" s="10"/>
      <c r="J502" s="9"/>
      <c r="K502" s="9"/>
      <c r="L502" s="10"/>
      <c r="M502" s="11"/>
      <c r="N502" s="12"/>
      <c r="O502" s="13"/>
      <c r="P502" s="13"/>
      <c r="Q502" s="8"/>
      <c r="R502" s="9"/>
      <c r="S502" s="10"/>
      <c r="T502" s="14"/>
      <c r="U502" s="14"/>
      <c r="V502" s="9"/>
      <c r="W502" s="9"/>
      <c r="X502" s="13"/>
      <c r="Y502" s="15" t="str">
        <f aca="false">IF(OR(A502="",H502=""),"",H502-A502)</f>
        <v/>
      </c>
      <c r="Z502" s="15" t="str">
        <f aca="false">IF(OR(A502="",Q502=""),"",Q502-A502)</f>
        <v/>
      </c>
      <c r="AA502" s="16" t="str">
        <f aca="false">IF(OR(L502="",J502=""),"",L502*IF(K502="",$C$3,K502)*J502*IF(E502="Short",1,-1))</f>
        <v/>
      </c>
      <c r="AB502" s="16" t="str">
        <f aca="false">IF(OR(A502="",L502="",J502=""),"",IF(N(U502)&gt;0,U502,IF(E502="Long",L502*IF(K502="",$C$3,K502)*J502,IF(AND(N(F502)&gt;0,N(G502)&gt;0),MAX(0,ABS(F502-G502)-L502)*IF(K502="",$C$3,K502)*J502,IF(AND(D502="Put",N(F502)&gt;0),MAX(0,F502-L502)*IF(K502="",$C$3,K502)*J502,"")))))</f>
        <v/>
      </c>
      <c r="AC502" s="16" t="str">
        <f aca="false">IF(OR(A502="",L502="",J502="",R502="",R502="Open"),"",IF(E502="Short",L502-N(S502),N(S502)-L502)*IF(K502="",$C$3,K502)*J502-N(T502))</f>
        <v/>
      </c>
      <c r="AD502" s="17" t="str">
        <f aca="false">IF(OR(AC502="",AB502=""),"",IF(AB502&gt;0,AC502/AB502,""))</f>
        <v/>
      </c>
      <c r="AE502" s="18" t="str">
        <f aca="false">IF(OR(AC502="",Q502=""),"",DATE(YEAR(Q502),MONTH(Q502),1))</f>
        <v/>
      </c>
      <c r="AF502" s="15" t="str">
        <f aca="false">IF(AC502="","",1)</f>
        <v/>
      </c>
    </row>
    <row r="503" customFormat="false" ht="15" hidden="false" customHeight="false" outlineLevel="0" collapsed="false">
      <c r="A503" s="8"/>
      <c r="B503" s="9"/>
      <c r="C503" s="9"/>
      <c r="D503" s="9"/>
      <c r="E503" s="9"/>
      <c r="F503" s="10"/>
      <c r="G503" s="10"/>
      <c r="H503" s="8"/>
      <c r="I503" s="10"/>
      <c r="J503" s="9"/>
      <c r="K503" s="9"/>
      <c r="L503" s="10"/>
      <c r="M503" s="11"/>
      <c r="N503" s="12"/>
      <c r="O503" s="13"/>
      <c r="P503" s="13"/>
      <c r="Q503" s="8"/>
      <c r="R503" s="9"/>
      <c r="S503" s="10"/>
      <c r="T503" s="14"/>
      <c r="U503" s="14"/>
      <c r="V503" s="9"/>
      <c r="W503" s="9"/>
      <c r="X503" s="13"/>
      <c r="Y503" s="15" t="str">
        <f aca="false">IF(OR(A503="",H503=""),"",H503-A503)</f>
        <v/>
      </c>
      <c r="Z503" s="15" t="str">
        <f aca="false">IF(OR(A503="",Q503=""),"",Q503-A503)</f>
        <v/>
      </c>
      <c r="AA503" s="16" t="str">
        <f aca="false">IF(OR(L503="",J503=""),"",L503*IF(K503="",$C$3,K503)*J503*IF(E503="Short",1,-1))</f>
        <v/>
      </c>
      <c r="AB503" s="16" t="str">
        <f aca="false">IF(OR(A503="",L503="",J503=""),"",IF(N(U503)&gt;0,U503,IF(E503="Long",L503*IF(K503="",$C$3,K503)*J503,IF(AND(N(F503)&gt;0,N(G503)&gt;0),MAX(0,ABS(F503-G503)-L503)*IF(K503="",$C$3,K503)*J503,IF(AND(D503="Put",N(F503)&gt;0),MAX(0,F503-L503)*IF(K503="",$C$3,K503)*J503,"")))))</f>
        <v/>
      </c>
      <c r="AC503" s="16" t="str">
        <f aca="false">IF(OR(A503="",L503="",J503="",R503="",R503="Open"),"",IF(E503="Short",L503-N(S503),N(S503)-L503)*IF(K503="",$C$3,K503)*J503-N(T503))</f>
        <v/>
      </c>
      <c r="AD503" s="17" t="str">
        <f aca="false">IF(OR(AC503="",AB503=""),"",IF(AB503&gt;0,AC503/AB503,""))</f>
        <v/>
      </c>
      <c r="AE503" s="18" t="str">
        <f aca="false">IF(OR(AC503="",Q503=""),"",DATE(YEAR(Q503),MONTH(Q503),1))</f>
        <v/>
      </c>
      <c r="AF503" s="15" t="str">
        <f aca="false">IF(AC503="","",1)</f>
        <v/>
      </c>
    </row>
    <row r="504" customFormat="false" ht="15" hidden="false" customHeight="false" outlineLevel="0" collapsed="false">
      <c r="A504" s="8"/>
      <c r="B504" s="9"/>
      <c r="C504" s="9"/>
      <c r="D504" s="9"/>
      <c r="E504" s="9"/>
      <c r="F504" s="10"/>
      <c r="G504" s="10"/>
      <c r="H504" s="8"/>
      <c r="I504" s="10"/>
      <c r="J504" s="9"/>
      <c r="K504" s="9"/>
      <c r="L504" s="10"/>
      <c r="M504" s="11"/>
      <c r="N504" s="12"/>
      <c r="O504" s="13"/>
      <c r="P504" s="13"/>
      <c r="Q504" s="8"/>
      <c r="R504" s="9"/>
      <c r="S504" s="10"/>
      <c r="T504" s="14"/>
      <c r="U504" s="14"/>
      <c r="V504" s="9"/>
      <c r="W504" s="9"/>
      <c r="X504" s="13"/>
      <c r="Y504" s="15" t="str">
        <f aca="false">IF(OR(A504="",H504=""),"",H504-A504)</f>
        <v/>
      </c>
      <c r="Z504" s="15" t="str">
        <f aca="false">IF(OR(A504="",Q504=""),"",Q504-A504)</f>
        <v/>
      </c>
      <c r="AA504" s="16" t="str">
        <f aca="false">IF(OR(L504="",J504=""),"",L504*IF(K504="",$C$3,K504)*J504*IF(E504="Short",1,-1))</f>
        <v/>
      </c>
      <c r="AB504" s="16" t="str">
        <f aca="false">IF(OR(A504="",L504="",J504=""),"",IF(N(U504)&gt;0,U504,IF(E504="Long",L504*IF(K504="",$C$3,K504)*J504,IF(AND(N(F504)&gt;0,N(G504)&gt;0),MAX(0,ABS(F504-G504)-L504)*IF(K504="",$C$3,K504)*J504,IF(AND(D504="Put",N(F504)&gt;0),MAX(0,F504-L504)*IF(K504="",$C$3,K504)*J504,"")))))</f>
        <v/>
      </c>
      <c r="AC504" s="16" t="str">
        <f aca="false">IF(OR(A504="",L504="",J504="",R504="",R504="Open"),"",IF(E504="Short",L504-N(S504),N(S504)-L504)*IF(K504="",$C$3,K504)*J504-N(T504))</f>
        <v/>
      </c>
      <c r="AD504" s="17" t="str">
        <f aca="false">IF(OR(AC504="",AB504=""),"",IF(AB504&gt;0,AC504/AB504,""))</f>
        <v/>
      </c>
      <c r="AE504" s="18" t="str">
        <f aca="false">IF(OR(AC504="",Q504=""),"",DATE(YEAR(Q504),MONTH(Q504),1))</f>
        <v/>
      </c>
      <c r="AF504" s="15" t="str">
        <f aca="false">IF(AC504="","",1)</f>
        <v/>
      </c>
    </row>
    <row r="505" customFormat="false" ht="15" hidden="false" customHeight="false" outlineLevel="0" collapsed="false">
      <c r="A505" s="8"/>
      <c r="B505" s="9"/>
      <c r="C505" s="9"/>
      <c r="D505" s="9"/>
      <c r="E505" s="9"/>
      <c r="F505" s="10"/>
      <c r="G505" s="10"/>
      <c r="H505" s="8"/>
      <c r="I505" s="10"/>
      <c r="J505" s="9"/>
      <c r="K505" s="9"/>
      <c r="L505" s="10"/>
      <c r="M505" s="11"/>
      <c r="N505" s="12"/>
      <c r="O505" s="13"/>
      <c r="P505" s="13"/>
      <c r="Q505" s="8"/>
      <c r="R505" s="9"/>
      <c r="S505" s="10"/>
      <c r="T505" s="14"/>
      <c r="U505" s="14"/>
      <c r="V505" s="9"/>
      <c r="W505" s="9"/>
      <c r="X505" s="13"/>
      <c r="Y505" s="15" t="str">
        <f aca="false">IF(OR(A505="",H505=""),"",H505-A505)</f>
        <v/>
      </c>
      <c r="Z505" s="15" t="str">
        <f aca="false">IF(OR(A505="",Q505=""),"",Q505-A505)</f>
        <v/>
      </c>
      <c r="AA505" s="16" t="str">
        <f aca="false">IF(OR(L505="",J505=""),"",L505*IF(K505="",$C$3,K505)*J505*IF(E505="Short",1,-1))</f>
        <v/>
      </c>
      <c r="AB505" s="16" t="str">
        <f aca="false">IF(OR(A505="",L505="",J505=""),"",IF(N(U505)&gt;0,U505,IF(E505="Long",L505*IF(K505="",$C$3,K505)*J505,IF(AND(N(F505)&gt;0,N(G505)&gt;0),MAX(0,ABS(F505-G505)-L505)*IF(K505="",$C$3,K505)*J505,IF(AND(D505="Put",N(F505)&gt;0),MAX(0,F505-L505)*IF(K505="",$C$3,K505)*J505,"")))))</f>
        <v/>
      </c>
      <c r="AC505" s="16" t="str">
        <f aca="false">IF(OR(A505="",L505="",J505="",R505="",R505="Open"),"",IF(E505="Short",L505-N(S505),N(S505)-L505)*IF(K505="",$C$3,K505)*J505-N(T505))</f>
        <v/>
      </c>
      <c r="AD505" s="17" t="str">
        <f aca="false">IF(OR(AC505="",AB505=""),"",IF(AB505&gt;0,AC505/AB505,""))</f>
        <v/>
      </c>
      <c r="AE505" s="18" t="str">
        <f aca="false">IF(OR(AC505="",Q505=""),"",DATE(YEAR(Q505),MONTH(Q505),1))</f>
        <v/>
      </c>
      <c r="AF505" s="15" t="str">
        <f aca="false">IF(AC505="","",1)</f>
        <v/>
      </c>
    </row>
    <row r="506" customFormat="false" ht="15" hidden="false" customHeight="false" outlineLevel="0" collapsed="false">
      <c r="A506" s="8"/>
      <c r="B506" s="9"/>
      <c r="C506" s="9"/>
      <c r="D506" s="9"/>
      <c r="E506" s="9"/>
      <c r="F506" s="10"/>
      <c r="G506" s="10"/>
      <c r="H506" s="8"/>
      <c r="I506" s="10"/>
      <c r="J506" s="9"/>
      <c r="K506" s="9"/>
      <c r="L506" s="10"/>
      <c r="M506" s="11"/>
      <c r="N506" s="12"/>
      <c r="O506" s="13"/>
      <c r="P506" s="13"/>
      <c r="Q506" s="8"/>
      <c r="R506" s="9"/>
      <c r="S506" s="10"/>
      <c r="T506" s="14"/>
      <c r="U506" s="14"/>
      <c r="V506" s="9"/>
      <c r="W506" s="9"/>
      <c r="X506" s="13"/>
      <c r="Y506" s="15" t="str">
        <f aca="false">IF(OR(A506="",H506=""),"",H506-A506)</f>
        <v/>
      </c>
      <c r="Z506" s="15" t="str">
        <f aca="false">IF(OR(A506="",Q506=""),"",Q506-A506)</f>
        <v/>
      </c>
      <c r="AA506" s="16" t="str">
        <f aca="false">IF(OR(L506="",J506=""),"",L506*IF(K506="",$C$3,K506)*J506*IF(E506="Short",1,-1))</f>
        <v/>
      </c>
      <c r="AB506" s="16" t="str">
        <f aca="false">IF(OR(A506="",L506="",J506=""),"",IF(N(U506)&gt;0,U506,IF(E506="Long",L506*IF(K506="",$C$3,K506)*J506,IF(AND(N(F506)&gt;0,N(G506)&gt;0),MAX(0,ABS(F506-G506)-L506)*IF(K506="",$C$3,K506)*J506,IF(AND(D506="Put",N(F506)&gt;0),MAX(0,F506-L506)*IF(K506="",$C$3,K506)*J506,"")))))</f>
        <v/>
      </c>
      <c r="AC506" s="16" t="str">
        <f aca="false">IF(OR(A506="",L506="",J506="",R506="",R506="Open"),"",IF(E506="Short",L506-N(S506),N(S506)-L506)*IF(K506="",$C$3,K506)*J506-N(T506))</f>
        <v/>
      </c>
      <c r="AD506" s="17" t="str">
        <f aca="false">IF(OR(AC506="",AB506=""),"",IF(AB506&gt;0,AC506/AB506,""))</f>
        <v/>
      </c>
      <c r="AE506" s="18" t="str">
        <f aca="false">IF(OR(AC506="",Q506=""),"",DATE(YEAR(Q506),MONTH(Q506),1))</f>
        <v/>
      </c>
      <c r="AF506" s="15" t="str">
        <f aca="false">IF(AC506="","",1)</f>
        <v/>
      </c>
    </row>
  </sheetData>
  <mergeCells count="2">
    <mergeCell ref="A3:B3"/>
    <mergeCell ref="A4:B4"/>
  </mergeCells>
  <dataValidations count="9">
    <dataValidation allowBlank="true" errorStyle="stop" operator="between" showDropDown="false" showErrorMessage="false" showInputMessage="false" sqref="C7:C506" type="list">
      <formula1>Lists!$A$5:$A$16</formula1>
      <formula2>0</formula2>
    </dataValidation>
    <dataValidation allowBlank="true" errorStyle="stop" operator="between" showDropDown="false" showErrorMessage="false" showInputMessage="false" sqref="D7:D506" type="list">
      <formula1>"Call,Put,Both"</formula1>
      <formula2>0</formula2>
    </dataValidation>
    <dataValidation allowBlank="true" errorStyle="stop" operator="between" showDropDown="false" showErrorMessage="false" showInputMessage="false" sqref="E7:E506" type="list">
      <formula1>"Long,Short"</formula1>
      <formula2>0</formula2>
    </dataValidation>
    <dataValidation allowBlank="true" errorStyle="stop" operator="between" showDropDown="false" showErrorMessage="false" showInputMessage="false" sqref="R7:R506" type="list">
      <formula1>Lists!$C$5:$C$10</formula1>
      <formula2>0</formula2>
    </dataValidation>
    <dataValidation allowBlank="true" errorStyle="stop" operator="between" showDropDown="false" showErrorMessage="false" showInputMessage="false" sqref="V7:V506" type="list">
      <formula1>"Yes,No"</formula1>
      <formula2>0</formula2>
    </dataValidation>
    <dataValidation allowBlank="true" errorStyle="stop" operator="between" showDropDown="false" showErrorMessage="false" showInputMessage="false" sqref="W7:W506" type="list">
      <formula1>Lists!$E$5:$E$16</formula1>
      <formula2>0</formula2>
    </dataValidation>
    <dataValidation allowBlank="true" error="Enter a date, e.g. 2026-10-27" errorStyle="stop" errorTitle="Date" operator="greaterThan" showDropDown="false" showErrorMessage="false" showInputMessage="false" sqref="A7:A506 H7:H506 Q7:Q506" type="date">
      <formula1>36526</formula1>
      <formula2>0</formula2>
    </dataValidation>
    <dataValidation allowBlank="true" error="Enter 0 or a positive number. Premium is per share; use Long/Short for direction." errorStyle="stop" errorTitle="Number" operator="greaterThanOrEqual" showDropDown="false" showErrorMessage="false" showInputMessage="false" sqref="F7:G506 I7:L506 S7:U506" type="decimal">
      <formula1>0</formula1>
      <formula2>0</formula2>
    </dataValidation>
    <dataValidation allowBlank="true" error="Delta is between -1 and 1 (e.g. 0.30 or -0.25)" errorStyle="stop" errorTitle="Delta" operator="between" showDropDown="false" showErrorMessage="false" showInputMessage="false" sqref="M7:M506" type="decimal">
      <formula1>-1</formula1>
      <formula2>1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7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0"/>
    <col collapsed="false" customWidth="true" hidden="false" outlineLevel="0" max="2" min="2" style="0" width="9"/>
    <col collapsed="false" customWidth="true" hidden="false" outlineLevel="0" max="3" min="3" style="0" width="8"/>
    <col collapsed="false" customWidth="true" hidden="false" outlineLevel="0" max="4" min="4" style="0" width="9"/>
    <col collapsed="false" customWidth="true" hidden="false" outlineLevel="0" max="5" min="5" style="0" width="12"/>
    <col collapsed="false" customWidth="true" hidden="false" outlineLevel="0" max="6" min="6" style="0" width="13"/>
    <col collapsed="false" customWidth="true" hidden="false" outlineLevel="0" max="9" min="7" style="0" width="10"/>
    <col collapsed="false" customWidth="true" hidden="false" outlineLevel="0" max="10" min="10" style="0" width="9"/>
  </cols>
  <sheetData>
    <row r="1" customFormat="false" ht="19.7" hidden="false" customHeight="false" outlineLevel="0" collapsed="false">
      <c r="A1" s="1" t="s">
        <v>57</v>
      </c>
    </row>
    <row r="2" customFormat="false" ht="15" hidden="false" customHeight="false" outlineLevel="0" collapsed="false">
      <c r="A2" s="2" t="s">
        <v>58</v>
      </c>
    </row>
    <row r="4" customFormat="false" ht="15" hidden="false" customHeight="true" outlineLevel="0" collapsed="false">
      <c r="A4" s="7" t="s">
        <v>59</v>
      </c>
      <c r="B4" s="7" t="s">
        <v>60</v>
      </c>
      <c r="C4" s="7"/>
    </row>
    <row r="5" customFormat="false" ht="15" hidden="false" customHeight="false" outlineLevel="0" collapsed="false">
      <c r="A5" s="19" t="s">
        <v>61</v>
      </c>
      <c r="B5" s="20" t="n">
        <f aca="false">SUM(Journal!$AF$7:$AF$506)</f>
        <v>0</v>
      </c>
      <c r="C5" s="20"/>
    </row>
    <row r="6" customFormat="false" ht="15" hidden="false" customHeight="false" outlineLevel="0" collapsed="false">
      <c r="A6" s="19" t="s">
        <v>62</v>
      </c>
      <c r="B6" s="20" t="n">
        <f aca="false">COUNTIF(Journal!$R$7:$R$506,"Open")</f>
        <v>0</v>
      </c>
      <c r="C6" s="20"/>
    </row>
    <row r="7" customFormat="false" ht="15" hidden="false" customHeight="false" outlineLevel="0" collapsed="false">
      <c r="A7" s="19" t="s">
        <v>63</v>
      </c>
      <c r="B7" s="21" t="str">
        <f aca="false">COUNTIF(Journal!$AC$7:$AC$506,"&gt;0")&amp;" / "&amp;COUNTIF(Journal!$AC$7:$AC$506,"&lt;0")</f>
        <v>0 / 0</v>
      </c>
      <c r="C7" s="21"/>
    </row>
    <row r="8" customFormat="false" ht="15" hidden="false" customHeight="false" outlineLevel="0" collapsed="false">
      <c r="A8" s="19" t="s">
        <v>64</v>
      </c>
      <c r="B8" s="22" t="str">
        <f aca="false">IF(B5=0,"",COUNTIF(Journal!$AC$7:$AC$506,"&gt;0")/B5)</f>
        <v/>
      </c>
      <c r="C8" s="22"/>
    </row>
    <row r="9" customFormat="false" ht="15" hidden="false" customHeight="false" outlineLevel="0" collapsed="false">
      <c r="A9" s="19" t="s">
        <v>65</v>
      </c>
      <c r="B9" s="23" t="n">
        <f aca="false">SUM(Journal!$AC$7:$AC$506)</f>
        <v>0</v>
      </c>
      <c r="C9" s="23"/>
    </row>
    <row r="10" customFormat="false" ht="15" hidden="false" customHeight="false" outlineLevel="0" collapsed="false">
      <c r="A10" s="19" t="s">
        <v>66</v>
      </c>
      <c r="B10" s="24" t="str">
        <f aca="false">IF(SUMIF(Journal!$AC$7:$AC$506,"&lt;0")=0,"",SUMIF(Journal!$AC$7:$AC$506,"&gt;0")/-SUMIF(Journal!$AC$7:$AC$506,"&lt;0"))</f>
        <v/>
      </c>
      <c r="C10" s="24"/>
    </row>
    <row r="11" customFormat="false" ht="15" hidden="false" customHeight="false" outlineLevel="0" collapsed="false">
      <c r="A11" s="19" t="s">
        <v>67</v>
      </c>
      <c r="B11" s="22" t="str">
        <f aca="false">IF(SUMIFS(Journal!$AB$7:$AB$506,Journal!$AF$7:$AF$506,1)=0,"",B9/SUMIFS(Journal!$AB$7:$AB$506,Journal!$AF$7:$AF$506,1))</f>
        <v/>
      </c>
      <c r="C11" s="22"/>
    </row>
    <row r="12" customFormat="false" ht="15" hidden="false" customHeight="false" outlineLevel="0" collapsed="false">
      <c r="A12" s="19" t="s">
        <v>68</v>
      </c>
      <c r="B12" s="25" t="str">
        <f aca="false">IF(COUNT(Journal!$Y$7:$Y$506)=0,"",AVERAGE(Journal!$Y$7:$Y$506))</f>
        <v/>
      </c>
      <c r="C12" s="25"/>
    </row>
    <row r="13" customFormat="false" ht="15" hidden="false" customHeight="false" outlineLevel="0" collapsed="false">
      <c r="A13" s="19" t="s">
        <v>69</v>
      </c>
      <c r="B13" s="25" t="str">
        <f aca="false">IF(COUNT(Journal!$Z$7:$Z$506)=0,"",AVERAGE(Journal!$Z$7:$Z$506))</f>
        <v/>
      </c>
      <c r="C13" s="25"/>
    </row>
    <row r="14" customFormat="false" ht="15" hidden="false" customHeight="false" outlineLevel="0" collapsed="false">
      <c r="A14" s="19" t="s">
        <v>70</v>
      </c>
      <c r="B14" s="23" t="n">
        <f aca="false">SUM(Journal!$T$7:$T$506)</f>
        <v>0</v>
      </c>
      <c r="C14" s="23"/>
    </row>
    <row r="17" customFormat="false" ht="31.5" hidden="false" customHeight="true" outlineLevel="0" collapsed="false">
      <c r="A17" s="7" t="s">
        <v>71</v>
      </c>
      <c r="B17" s="7" t="s">
        <v>72</v>
      </c>
      <c r="C17" s="7" t="s">
        <v>73</v>
      </c>
      <c r="D17" s="7" t="s">
        <v>64</v>
      </c>
      <c r="E17" s="7" t="s">
        <v>74</v>
      </c>
      <c r="F17" s="7" t="s">
        <v>75</v>
      </c>
      <c r="G17" s="7" t="s">
        <v>54</v>
      </c>
      <c r="H17" s="7" t="s">
        <v>76</v>
      </c>
      <c r="I17" s="7" t="s">
        <v>77</v>
      </c>
      <c r="J17" s="7" t="s">
        <v>78</v>
      </c>
    </row>
    <row r="18" customFormat="false" ht="15" hidden="false" customHeight="false" outlineLevel="0" collapsed="false">
      <c r="A18" s="26" t="str">
        <f aca="false">IF(Lists!$A$5="","",Lists!$A$5)</f>
        <v>Long call</v>
      </c>
      <c r="B18" s="26" t="n">
        <f aca="false">IF(A18="","",SUMIFS(Journal!$AF$7:$AF$506,Journal!$C$7:$C$506,A18))</f>
        <v>0</v>
      </c>
      <c r="C18" s="26" t="n">
        <f aca="false">IF(A18="","",COUNTIFS(Journal!$C$7:$C$506,A18,Journal!$R$7:$R$506,"Open"))</f>
        <v>0</v>
      </c>
      <c r="D18" s="27" t="str">
        <f aca="false">IF(N(B18)=0,"",COUNTIFS(Journal!$C$7:$C$506,A18,Journal!$AC$7:$AC$506,"&gt;0")/B18)</f>
        <v/>
      </c>
      <c r="E18" s="28" t="n">
        <f aca="false">IF(A18="","",SUMIFS(Journal!$AC$7:$AC$506,Journal!$C$7:$C$506,A18))</f>
        <v>0</v>
      </c>
      <c r="F18" s="28" t="n">
        <f aca="false">IF(A18="","",SUMIFS(Journal!$AB$7:$AB$506,Journal!$C$7:$C$506,A18,Journal!$AF$7:$AF$506,1))</f>
        <v>0</v>
      </c>
      <c r="G18" s="27" t="str">
        <f aca="false">IF(N(F18)=0,"",E18/F18)</f>
        <v/>
      </c>
      <c r="H18" s="29" t="str">
        <f aca="false">IF(COUNTIFS(Journal!$C$7:$C$506,A18,Journal!$Y$7:$Y$506,"&gt;=0")=0,"",SUMIFS(Journal!$Y$7:$Y$506,Journal!$C$7:$C$506,A18)/COUNTIFS(Journal!$C$7:$C$506,A18,Journal!$Y$7:$Y$506,"&gt;=0"))</f>
        <v/>
      </c>
      <c r="I18" s="29" t="str">
        <f aca="false">IF(N(B18)=0,"",SUMIFS(Journal!$Z$7:$Z$506,Journal!$C$7:$C$506,A18,Journal!$AF$7:$AF$506,1)/B18)</f>
        <v/>
      </c>
      <c r="J18" s="27" t="str">
        <f aca="false">IF(COUNTIFS(Journal!$C$7:$C$506,A18,Journal!$N$7:$N$506,"&gt;0")=0,"",SUMIFS(Journal!$N$7:$N$506,Journal!$C$7:$C$506,A18)/COUNTIFS(Journal!$C$7:$C$506,A18,Journal!$N$7:$N$506,"&gt;0"))</f>
        <v/>
      </c>
    </row>
    <row r="19" customFormat="false" ht="15" hidden="false" customHeight="false" outlineLevel="0" collapsed="false">
      <c r="A19" s="26" t="str">
        <f aca="false">IF(Lists!$A$6="","",Lists!$A$6)</f>
        <v>Long put</v>
      </c>
      <c r="B19" s="26" t="n">
        <f aca="false">IF(A19="","",SUMIFS(Journal!$AF$7:$AF$506,Journal!$C$7:$C$506,A19))</f>
        <v>0</v>
      </c>
      <c r="C19" s="26" t="n">
        <f aca="false">IF(A19="","",COUNTIFS(Journal!$C$7:$C$506,A19,Journal!$R$7:$R$506,"Open"))</f>
        <v>0</v>
      </c>
      <c r="D19" s="27" t="str">
        <f aca="false">IF(N(B19)=0,"",COUNTIFS(Journal!$C$7:$C$506,A19,Journal!$AC$7:$AC$506,"&gt;0")/B19)</f>
        <v/>
      </c>
      <c r="E19" s="28" t="n">
        <f aca="false">IF(A19="","",SUMIFS(Journal!$AC$7:$AC$506,Journal!$C$7:$C$506,A19))</f>
        <v>0</v>
      </c>
      <c r="F19" s="28" t="n">
        <f aca="false">IF(A19="","",SUMIFS(Journal!$AB$7:$AB$506,Journal!$C$7:$C$506,A19,Journal!$AF$7:$AF$506,1))</f>
        <v>0</v>
      </c>
      <c r="G19" s="27" t="str">
        <f aca="false">IF(N(F19)=0,"",E19/F19)</f>
        <v/>
      </c>
      <c r="H19" s="29" t="str">
        <f aca="false">IF(COUNTIFS(Journal!$C$7:$C$506,A19,Journal!$Y$7:$Y$506,"&gt;=0")=0,"",SUMIFS(Journal!$Y$7:$Y$506,Journal!$C$7:$C$506,A19)/COUNTIFS(Journal!$C$7:$C$506,A19,Journal!$Y$7:$Y$506,"&gt;=0"))</f>
        <v/>
      </c>
      <c r="I19" s="29" t="str">
        <f aca="false">IF(N(B19)=0,"",SUMIFS(Journal!$Z$7:$Z$506,Journal!$C$7:$C$506,A19,Journal!$AF$7:$AF$506,1)/B19)</f>
        <v/>
      </c>
      <c r="J19" s="27" t="str">
        <f aca="false">IF(COUNTIFS(Journal!$C$7:$C$506,A19,Journal!$N$7:$N$506,"&gt;0")=0,"",SUMIFS(Journal!$N$7:$N$506,Journal!$C$7:$C$506,A19)/COUNTIFS(Journal!$C$7:$C$506,A19,Journal!$N$7:$N$506,"&gt;0"))</f>
        <v/>
      </c>
    </row>
    <row r="20" customFormat="false" ht="15" hidden="false" customHeight="false" outlineLevel="0" collapsed="false">
      <c r="A20" s="26" t="str">
        <f aca="false">IF(Lists!$A$7="","",Lists!$A$7)</f>
        <v>Covered call</v>
      </c>
      <c r="B20" s="26" t="n">
        <f aca="false">IF(A20="","",SUMIFS(Journal!$AF$7:$AF$506,Journal!$C$7:$C$506,A20))</f>
        <v>0</v>
      </c>
      <c r="C20" s="26" t="n">
        <f aca="false">IF(A20="","",COUNTIFS(Journal!$C$7:$C$506,A20,Journal!$R$7:$R$506,"Open"))</f>
        <v>0</v>
      </c>
      <c r="D20" s="27" t="str">
        <f aca="false">IF(N(B20)=0,"",COUNTIFS(Journal!$C$7:$C$506,A20,Journal!$AC$7:$AC$506,"&gt;0")/B20)</f>
        <v/>
      </c>
      <c r="E20" s="28" t="n">
        <f aca="false">IF(A20="","",SUMIFS(Journal!$AC$7:$AC$506,Journal!$C$7:$C$506,A20))</f>
        <v>0</v>
      </c>
      <c r="F20" s="28" t="n">
        <f aca="false">IF(A20="","",SUMIFS(Journal!$AB$7:$AB$506,Journal!$C$7:$C$506,A20,Journal!$AF$7:$AF$506,1))</f>
        <v>0</v>
      </c>
      <c r="G20" s="27" t="str">
        <f aca="false">IF(N(F20)=0,"",E20/F20)</f>
        <v/>
      </c>
      <c r="H20" s="29" t="str">
        <f aca="false">IF(COUNTIFS(Journal!$C$7:$C$506,A20,Journal!$Y$7:$Y$506,"&gt;=0")=0,"",SUMIFS(Journal!$Y$7:$Y$506,Journal!$C$7:$C$506,A20)/COUNTIFS(Journal!$C$7:$C$506,A20,Journal!$Y$7:$Y$506,"&gt;=0"))</f>
        <v/>
      </c>
      <c r="I20" s="29" t="str">
        <f aca="false">IF(N(B20)=0,"",SUMIFS(Journal!$Z$7:$Z$506,Journal!$C$7:$C$506,A20,Journal!$AF$7:$AF$506,1)/B20)</f>
        <v/>
      </c>
      <c r="J20" s="27" t="str">
        <f aca="false">IF(COUNTIFS(Journal!$C$7:$C$506,A20,Journal!$N$7:$N$506,"&gt;0")=0,"",SUMIFS(Journal!$N$7:$N$506,Journal!$C$7:$C$506,A20)/COUNTIFS(Journal!$C$7:$C$506,A20,Journal!$N$7:$N$506,"&gt;0"))</f>
        <v/>
      </c>
    </row>
    <row r="21" customFormat="false" ht="15" hidden="false" customHeight="false" outlineLevel="0" collapsed="false">
      <c r="A21" s="26" t="str">
        <f aca="false">IF(Lists!$A$8="","",Lists!$A$8)</f>
        <v>Cash-secured put</v>
      </c>
      <c r="B21" s="26" t="n">
        <f aca="false">IF(A21="","",SUMIFS(Journal!$AF$7:$AF$506,Journal!$C$7:$C$506,A21))</f>
        <v>0</v>
      </c>
      <c r="C21" s="26" t="n">
        <f aca="false">IF(A21="","",COUNTIFS(Journal!$C$7:$C$506,A21,Journal!$R$7:$R$506,"Open"))</f>
        <v>0</v>
      </c>
      <c r="D21" s="27" t="str">
        <f aca="false">IF(N(B21)=0,"",COUNTIFS(Journal!$C$7:$C$506,A21,Journal!$AC$7:$AC$506,"&gt;0")/B21)</f>
        <v/>
      </c>
      <c r="E21" s="28" t="n">
        <f aca="false">IF(A21="","",SUMIFS(Journal!$AC$7:$AC$506,Journal!$C$7:$C$506,A21))</f>
        <v>0</v>
      </c>
      <c r="F21" s="28" t="n">
        <f aca="false">IF(A21="","",SUMIFS(Journal!$AB$7:$AB$506,Journal!$C$7:$C$506,A21,Journal!$AF$7:$AF$506,1))</f>
        <v>0</v>
      </c>
      <c r="G21" s="27" t="str">
        <f aca="false">IF(N(F21)=0,"",E21/F21)</f>
        <v/>
      </c>
      <c r="H21" s="29" t="str">
        <f aca="false">IF(COUNTIFS(Journal!$C$7:$C$506,A21,Journal!$Y$7:$Y$506,"&gt;=0")=0,"",SUMIFS(Journal!$Y$7:$Y$506,Journal!$C$7:$C$506,A21)/COUNTIFS(Journal!$C$7:$C$506,A21,Journal!$Y$7:$Y$506,"&gt;=0"))</f>
        <v/>
      </c>
      <c r="I21" s="29" t="str">
        <f aca="false">IF(N(B21)=0,"",SUMIFS(Journal!$Z$7:$Z$506,Journal!$C$7:$C$506,A21,Journal!$AF$7:$AF$506,1)/B21)</f>
        <v/>
      </c>
      <c r="J21" s="27" t="str">
        <f aca="false">IF(COUNTIFS(Journal!$C$7:$C$506,A21,Journal!$N$7:$N$506,"&gt;0")=0,"",SUMIFS(Journal!$N$7:$N$506,Journal!$C$7:$C$506,A21)/COUNTIFS(Journal!$C$7:$C$506,A21,Journal!$N$7:$N$506,"&gt;0"))</f>
        <v/>
      </c>
    </row>
    <row r="22" customFormat="false" ht="15" hidden="false" customHeight="false" outlineLevel="0" collapsed="false">
      <c r="A22" s="26" t="str">
        <f aca="false">IF(Lists!$A$9="","",Lists!$A$9)</f>
        <v>Bull call spread</v>
      </c>
      <c r="B22" s="26" t="n">
        <f aca="false">IF(A22="","",SUMIFS(Journal!$AF$7:$AF$506,Journal!$C$7:$C$506,A22))</f>
        <v>0</v>
      </c>
      <c r="C22" s="26" t="n">
        <f aca="false">IF(A22="","",COUNTIFS(Journal!$C$7:$C$506,A22,Journal!$R$7:$R$506,"Open"))</f>
        <v>0</v>
      </c>
      <c r="D22" s="27" t="str">
        <f aca="false">IF(N(B22)=0,"",COUNTIFS(Journal!$C$7:$C$506,A22,Journal!$AC$7:$AC$506,"&gt;0")/B22)</f>
        <v/>
      </c>
      <c r="E22" s="28" t="n">
        <f aca="false">IF(A22="","",SUMIFS(Journal!$AC$7:$AC$506,Journal!$C$7:$C$506,A22))</f>
        <v>0</v>
      </c>
      <c r="F22" s="28" t="n">
        <f aca="false">IF(A22="","",SUMIFS(Journal!$AB$7:$AB$506,Journal!$C$7:$C$506,A22,Journal!$AF$7:$AF$506,1))</f>
        <v>0</v>
      </c>
      <c r="G22" s="27" t="str">
        <f aca="false">IF(N(F22)=0,"",E22/F22)</f>
        <v/>
      </c>
      <c r="H22" s="29" t="str">
        <f aca="false">IF(COUNTIFS(Journal!$C$7:$C$506,A22,Journal!$Y$7:$Y$506,"&gt;=0")=0,"",SUMIFS(Journal!$Y$7:$Y$506,Journal!$C$7:$C$506,A22)/COUNTIFS(Journal!$C$7:$C$506,A22,Journal!$Y$7:$Y$506,"&gt;=0"))</f>
        <v/>
      </c>
      <c r="I22" s="29" t="str">
        <f aca="false">IF(N(B22)=0,"",SUMIFS(Journal!$Z$7:$Z$506,Journal!$C$7:$C$506,A22,Journal!$AF$7:$AF$506,1)/B22)</f>
        <v/>
      </c>
      <c r="J22" s="27" t="str">
        <f aca="false">IF(COUNTIFS(Journal!$C$7:$C$506,A22,Journal!$N$7:$N$506,"&gt;0")=0,"",SUMIFS(Journal!$N$7:$N$506,Journal!$C$7:$C$506,A22)/COUNTIFS(Journal!$C$7:$C$506,A22,Journal!$N$7:$N$506,"&gt;0"))</f>
        <v/>
      </c>
    </row>
    <row r="23" customFormat="false" ht="15" hidden="false" customHeight="false" outlineLevel="0" collapsed="false">
      <c r="A23" s="26" t="str">
        <f aca="false">IF(Lists!$A$10="","",Lists!$A$10)</f>
        <v>Bear put spread</v>
      </c>
      <c r="B23" s="26" t="n">
        <f aca="false">IF(A23="","",SUMIFS(Journal!$AF$7:$AF$506,Journal!$C$7:$C$506,A23))</f>
        <v>0</v>
      </c>
      <c r="C23" s="26" t="n">
        <f aca="false">IF(A23="","",COUNTIFS(Journal!$C$7:$C$506,A23,Journal!$R$7:$R$506,"Open"))</f>
        <v>0</v>
      </c>
      <c r="D23" s="27" t="str">
        <f aca="false">IF(N(B23)=0,"",COUNTIFS(Journal!$C$7:$C$506,A23,Journal!$AC$7:$AC$506,"&gt;0")/B23)</f>
        <v/>
      </c>
      <c r="E23" s="28" t="n">
        <f aca="false">IF(A23="","",SUMIFS(Journal!$AC$7:$AC$506,Journal!$C$7:$C$506,A23))</f>
        <v>0</v>
      </c>
      <c r="F23" s="28" t="n">
        <f aca="false">IF(A23="","",SUMIFS(Journal!$AB$7:$AB$506,Journal!$C$7:$C$506,A23,Journal!$AF$7:$AF$506,1))</f>
        <v>0</v>
      </c>
      <c r="G23" s="27" t="str">
        <f aca="false">IF(N(F23)=0,"",E23/F23)</f>
        <v/>
      </c>
      <c r="H23" s="29" t="str">
        <f aca="false">IF(COUNTIFS(Journal!$C$7:$C$506,A23,Journal!$Y$7:$Y$506,"&gt;=0")=0,"",SUMIFS(Journal!$Y$7:$Y$506,Journal!$C$7:$C$506,A23)/COUNTIFS(Journal!$C$7:$C$506,A23,Journal!$Y$7:$Y$506,"&gt;=0"))</f>
        <v/>
      </c>
      <c r="I23" s="29" t="str">
        <f aca="false">IF(N(B23)=0,"",SUMIFS(Journal!$Z$7:$Z$506,Journal!$C$7:$C$506,A23,Journal!$AF$7:$AF$506,1)/B23)</f>
        <v/>
      </c>
      <c r="J23" s="27" t="str">
        <f aca="false">IF(COUNTIFS(Journal!$C$7:$C$506,A23,Journal!$N$7:$N$506,"&gt;0")=0,"",SUMIFS(Journal!$N$7:$N$506,Journal!$C$7:$C$506,A23)/COUNTIFS(Journal!$C$7:$C$506,A23,Journal!$N$7:$N$506,"&gt;0"))</f>
        <v/>
      </c>
    </row>
    <row r="24" customFormat="false" ht="15" hidden="false" customHeight="false" outlineLevel="0" collapsed="false">
      <c r="A24" s="26" t="str">
        <f aca="false">IF(Lists!$A$11="","",Lists!$A$11)</f>
        <v>Bull put spread</v>
      </c>
      <c r="B24" s="26" t="n">
        <f aca="false">IF(A24="","",SUMIFS(Journal!$AF$7:$AF$506,Journal!$C$7:$C$506,A24))</f>
        <v>0</v>
      </c>
      <c r="C24" s="26" t="n">
        <f aca="false">IF(A24="","",COUNTIFS(Journal!$C$7:$C$506,A24,Journal!$R$7:$R$506,"Open"))</f>
        <v>0</v>
      </c>
      <c r="D24" s="27" t="str">
        <f aca="false">IF(N(B24)=0,"",COUNTIFS(Journal!$C$7:$C$506,A24,Journal!$AC$7:$AC$506,"&gt;0")/B24)</f>
        <v/>
      </c>
      <c r="E24" s="28" t="n">
        <f aca="false">IF(A24="","",SUMIFS(Journal!$AC$7:$AC$506,Journal!$C$7:$C$506,A24))</f>
        <v>0</v>
      </c>
      <c r="F24" s="28" t="n">
        <f aca="false">IF(A24="","",SUMIFS(Journal!$AB$7:$AB$506,Journal!$C$7:$C$506,A24,Journal!$AF$7:$AF$506,1))</f>
        <v>0</v>
      </c>
      <c r="G24" s="27" t="str">
        <f aca="false">IF(N(F24)=0,"",E24/F24)</f>
        <v/>
      </c>
      <c r="H24" s="29" t="str">
        <f aca="false">IF(COUNTIFS(Journal!$C$7:$C$506,A24,Journal!$Y$7:$Y$506,"&gt;=0")=0,"",SUMIFS(Journal!$Y$7:$Y$506,Journal!$C$7:$C$506,A24)/COUNTIFS(Journal!$C$7:$C$506,A24,Journal!$Y$7:$Y$506,"&gt;=0"))</f>
        <v/>
      </c>
      <c r="I24" s="29" t="str">
        <f aca="false">IF(N(B24)=0,"",SUMIFS(Journal!$Z$7:$Z$506,Journal!$C$7:$C$506,A24,Journal!$AF$7:$AF$506,1)/B24)</f>
        <v/>
      </c>
      <c r="J24" s="27" t="str">
        <f aca="false">IF(COUNTIFS(Journal!$C$7:$C$506,A24,Journal!$N$7:$N$506,"&gt;0")=0,"",SUMIFS(Journal!$N$7:$N$506,Journal!$C$7:$C$506,A24)/COUNTIFS(Journal!$C$7:$C$506,A24,Journal!$N$7:$N$506,"&gt;0"))</f>
        <v/>
      </c>
    </row>
    <row r="25" customFormat="false" ht="15" hidden="false" customHeight="false" outlineLevel="0" collapsed="false">
      <c r="A25" s="26" t="str">
        <f aca="false">IF(Lists!$A$12="","",Lists!$A$12)</f>
        <v>Bear call spread</v>
      </c>
      <c r="B25" s="26" t="n">
        <f aca="false">IF(A25="","",SUMIFS(Journal!$AF$7:$AF$506,Journal!$C$7:$C$506,A25))</f>
        <v>0</v>
      </c>
      <c r="C25" s="26" t="n">
        <f aca="false">IF(A25="","",COUNTIFS(Journal!$C$7:$C$506,A25,Journal!$R$7:$R$506,"Open"))</f>
        <v>0</v>
      </c>
      <c r="D25" s="27" t="str">
        <f aca="false">IF(N(B25)=0,"",COUNTIFS(Journal!$C$7:$C$506,A25,Journal!$AC$7:$AC$506,"&gt;0")/B25)</f>
        <v/>
      </c>
      <c r="E25" s="28" t="n">
        <f aca="false">IF(A25="","",SUMIFS(Journal!$AC$7:$AC$506,Journal!$C$7:$C$506,A25))</f>
        <v>0</v>
      </c>
      <c r="F25" s="28" t="n">
        <f aca="false">IF(A25="","",SUMIFS(Journal!$AB$7:$AB$506,Journal!$C$7:$C$506,A25,Journal!$AF$7:$AF$506,1))</f>
        <v>0</v>
      </c>
      <c r="G25" s="27" t="str">
        <f aca="false">IF(N(F25)=0,"",E25/F25)</f>
        <v/>
      </c>
      <c r="H25" s="29" t="str">
        <f aca="false">IF(COUNTIFS(Journal!$C$7:$C$506,A25,Journal!$Y$7:$Y$506,"&gt;=0")=0,"",SUMIFS(Journal!$Y$7:$Y$506,Journal!$C$7:$C$506,A25)/COUNTIFS(Journal!$C$7:$C$506,A25,Journal!$Y$7:$Y$506,"&gt;=0"))</f>
        <v/>
      </c>
      <c r="I25" s="29" t="str">
        <f aca="false">IF(N(B25)=0,"",SUMIFS(Journal!$Z$7:$Z$506,Journal!$C$7:$C$506,A25,Journal!$AF$7:$AF$506,1)/B25)</f>
        <v/>
      </c>
      <c r="J25" s="27" t="str">
        <f aca="false">IF(COUNTIFS(Journal!$C$7:$C$506,A25,Journal!$N$7:$N$506,"&gt;0")=0,"",SUMIFS(Journal!$N$7:$N$506,Journal!$C$7:$C$506,A25)/COUNTIFS(Journal!$C$7:$C$506,A25,Journal!$N$7:$N$506,"&gt;0"))</f>
        <v/>
      </c>
    </row>
    <row r="26" customFormat="false" ht="15" hidden="false" customHeight="false" outlineLevel="0" collapsed="false">
      <c r="A26" s="26" t="str">
        <f aca="false">IF(Lists!$A$13="","",Lists!$A$13)</f>
        <v>Iron condor</v>
      </c>
      <c r="B26" s="26" t="n">
        <f aca="false">IF(A26="","",SUMIFS(Journal!$AF$7:$AF$506,Journal!$C$7:$C$506,A26))</f>
        <v>0</v>
      </c>
      <c r="C26" s="26" t="n">
        <f aca="false">IF(A26="","",COUNTIFS(Journal!$C$7:$C$506,A26,Journal!$R$7:$R$506,"Open"))</f>
        <v>0</v>
      </c>
      <c r="D26" s="27" t="str">
        <f aca="false">IF(N(B26)=0,"",COUNTIFS(Journal!$C$7:$C$506,A26,Journal!$AC$7:$AC$506,"&gt;0")/B26)</f>
        <v/>
      </c>
      <c r="E26" s="28" t="n">
        <f aca="false">IF(A26="","",SUMIFS(Journal!$AC$7:$AC$506,Journal!$C$7:$C$506,A26))</f>
        <v>0</v>
      </c>
      <c r="F26" s="28" t="n">
        <f aca="false">IF(A26="","",SUMIFS(Journal!$AB$7:$AB$506,Journal!$C$7:$C$506,A26,Journal!$AF$7:$AF$506,1))</f>
        <v>0</v>
      </c>
      <c r="G26" s="27" t="str">
        <f aca="false">IF(N(F26)=0,"",E26/F26)</f>
        <v/>
      </c>
      <c r="H26" s="29" t="str">
        <f aca="false">IF(COUNTIFS(Journal!$C$7:$C$506,A26,Journal!$Y$7:$Y$506,"&gt;=0")=0,"",SUMIFS(Journal!$Y$7:$Y$506,Journal!$C$7:$C$506,A26)/COUNTIFS(Journal!$C$7:$C$506,A26,Journal!$Y$7:$Y$506,"&gt;=0"))</f>
        <v/>
      </c>
      <c r="I26" s="29" t="str">
        <f aca="false">IF(N(B26)=0,"",SUMIFS(Journal!$Z$7:$Z$506,Journal!$C$7:$C$506,A26,Journal!$AF$7:$AF$506,1)/B26)</f>
        <v/>
      </c>
      <c r="J26" s="27" t="str">
        <f aca="false">IF(COUNTIFS(Journal!$C$7:$C$506,A26,Journal!$N$7:$N$506,"&gt;0")=0,"",SUMIFS(Journal!$N$7:$N$506,Journal!$C$7:$C$506,A26)/COUNTIFS(Journal!$C$7:$C$506,A26,Journal!$N$7:$N$506,"&gt;0"))</f>
        <v/>
      </c>
    </row>
    <row r="27" customFormat="false" ht="15" hidden="false" customHeight="false" outlineLevel="0" collapsed="false">
      <c r="A27" s="26" t="str">
        <f aca="false">IF(Lists!$A$14="","",Lists!$A$14)</f>
        <v>Long straddle</v>
      </c>
      <c r="B27" s="26" t="n">
        <f aca="false">IF(A27="","",SUMIFS(Journal!$AF$7:$AF$506,Journal!$C$7:$C$506,A27))</f>
        <v>0</v>
      </c>
      <c r="C27" s="26" t="n">
        <f aca="false">IF(A27="","",COUNTIFS(Journal!$C$7:$C$506,A27,Journal!$R$7:$R$506,"Open"))</f>
        <v>0</v>
      </c>
      <c r="D27" s="27" t="str">
        <f aca="false">IF(N(B27)=0,"",COUNTIFS(Journal!$C$7:$C$506,A27,Journal!$AC$7:$AC$506,"&gt;0")/B27)</f>
        <v/>
      </c>
      <c r="E27" s="28" t="n">
        <f aca="false">IF(A27="","",SUMIFS(Journal!$AC$7:$AC$506,Journal!$C$7:$C$506,A27))</f>
        <v>0</v>
      </c>
      <c r="F27" s="28" t="n">
        <f aca="false">IF(A27="","",SUMIFS(Journal!$AB$7:$AB$506,Journal!$C$7:$C$506,A27,Journal!$AF$7:$AF$506,1))</f>
        <v>0</v>
      </c>
      <c r="G27" s="27" t="str">
        <f aca="false">IF(N(F27)=0,"",E27/F27)</f>
        <v/>
      </c>
      <c r="H27" s="29" t="str">
        <f aca="false">IF(COUNTIFS(Journal!$C$7:$C$506,A27,Journal!$Y$7:$Y$506,"&gt;=0")=0,"",SUMIFS(Journal!$Y$7:$Y$506,Journal!$C$7:$C$506,A27)/COUNTIFS(Journal!$C$7:$C$506,A27,Journal!$Y$7:$Y$506,"&gt;=0"))</f>
        <v/>
      </c>
      <c r="I27" s="29" t="str">
        <f aca="false">IF(N(B27)=0,"",SUMIFS(Journal!$Z$7:$Z$506,Journal!$C$7:$C$506,A27,Journal!$AF$7:$AF$506,1)/B27)</f>
        <v/>
      </c>
      <c r="J27" s="27" t="str">
        <f aca="false">IF(COUNTIFS(Journal!$C$7:$C$506,A27,Journal!$N$7:$N$506,"&gt;0")=0,"",SUMIFS(Journal!$N$7:$N$506,Journal!$C$7:$C$506,A27)/COUNTIFS(Journal!$C$7:$C$506,A27,Journal!$N$7:$N$506,"&gt;0"))</f>
        <v/>
      </c>
    </row>
    <row r="28" customFormat="false" ht="15" hidden="false" customHeight="false" outlineLevel="0" collapsed="false">
      <c r="A28" s="26" t="str">
        <f aca="false">IF(Lists!$A$15="","",Lists!$A$15)</f>
        <v>Long strangle</v>
      </c>
      <c r="B28" s="26" t="n">
        <f aca="false">IF(A28="","",SUMIFS(Journal!$AF$7:$AF$506,Journal!$C$7:$C$506,A28))</f>
        <v>0</v>
      </c>
      <c r="C28" s="26" t="n">
        <f aca="false">IF(A28="","",COUNTIFS(Journal!$C$7:$C$506,A28,Journal!$R$7:$R$506,"Open"))</f>
        <v>0</v>
      </c>
      <c r="D28" s="27" t="str">
        <f aca="false">IF(N(B28)=0,"",COUNTIFS(Journal!$C$7:$C$506,A28,Journal!$AC$7:$AC$506,"&gt;0")/B28)</f>
        <v/>
      </c>
      <c r="E28" s="28" t="n">
        <f aca="false">IF(A28="","",SUMIFS(Journal!$AC$7:$AC$506,Journal!$C$7:$C$506,A28))</f>
        <v>0</v>
      </c>
      <c r="F28" s="28" t="n">
        <f aca="false">IF(A28="","",SUMIFS(Journal!$AB$7:$AB$506,Journal!$C$7:$C$506,A28,Journal!$AF$7:$AF$506,1))</f>
        <v>0</v>
      </c>
      <c r="G28" s="27" t="str">
        <f aca="false">IF(N(F28)=0,"",E28/F28)</f>
        <v/>
      </c>
      <c r="H28" s="29" t="str">
        <f aca="false">IF(COUNTIFS(Journal!$C$7:$C$506,A28,Journal!$Y$7:$Y$506,"&gt;=0")=0,"",SUMIFS(Journal!$Y$7:$Y$506,Journal!$C$7:$C$506,A28)/COUNTIFS(Journal!$C$7:$C$506,A28,Journal!$Y$7:$Y$506,"&gt;=0"))</f>
        <v/>
      </c>
      <c r="I28" s="29" t="str">
        <f aca="false">IF(N(B28)=0,"",SUMIFS(Journal!$Z$7:$Z$506,Journal!$C$7:$C$506,A28,Journal!$AF$7:$AF$506,1)/B28)</f>
        <v/>
      </c>
      <c r="J28" s="27" t="str">
        <f aca="false">IF(COUNTIFS(Journal!$C$7:$C$506,A28,Journal!$N$7:$N$506,"&gt;0")=0,"",SUMIFS(Journal!$N$7:$N$506,Journal!$C$7:$C$506,A28)/COUNTIFS(Journal!$C$7:$C$506,A28,Journal!$N$7:$N$506,"&gt;0"))</f>
        <v/>
      </c>
    </row>
    <row r="29" customFormat="false" ht="15" hidden="false" customHeight="false" outlineLevel="0" collapsed="false">
      <c r="A29" s="26" t="str">
        <f aca="false">IF(Lists!$A$16="","",Lists!$A$16)</f>
        <v>Other</v>
      </c>
      <c r="B29" s="26" t="n">
        <f aca="false">IF(A29="","",SUMIFS(Journal!$AF$7:$AF$506,Journal!$C$7:$C$506,A29))</f>
        <v>0</v>
      </c>
      <c r="C29" s="26" t="n">
        <f aca="false">IF(A29="","",COUNTIFS(Journal!$C$7:$C$506,A29,Journal!$R$7:$R$506,"Open"))</f>
        <v>0</v>
      </c>
      <c r="D29" s="27" t="str">
        <f aca="false">IF(N(B29)=0,"",COUNTIFS(Journal!$C$7:$C$506,A29,Journal!$AC$7:$AC$506,"&gt;0")/B29)</f>
        <v/>
      </c>
      <c r="E29" s="28" t="n">
        <f aca="false">IF(A29="","",SUMIFS(Journal!$AC$7:$AC$506,Journal!$C$7:$C$506,A29))</f>
        <v>0</v>
      </c>
      <c r="F29" s="28" t="n">
        <f aca="false">IF(A29="","",SUMIFS(Journal!$AB$7:$AB$506,Journal!$C$7:$C$506,A29,Journal!$AF$7:$AF$506,1))</f>
        <v>0</v>
      </c>
      <c r="G29" s="27" t="str">
        <f aca="false">IF(N(F29)=0,"",E29/F29)</f>
        <v/>
      </c>
      <c r="H29" s="29" t="str">
        <f aca="false">IF(COUNTIFS(Journal!$C$7:$C$506,A29,Journal!$Y$7:$Y$506,"&gt;=0")=0,"",SUMIFS(Journal!$Y$7:$Y$506,Journal!$C$7:$C$506,A29)/COUNTIFS(Journal!$C$7:$C$506,A29,Journal!$Y$7:$Y$506,"&gt;=0"))</f>
        <v/>
      </c>
      <c r="I29" s="29" t="str">
        <f aca="false">IF(N(B29)=0,"",SUMIFS(Journal!$Z$7:$Z$506,Journal!$C$7:$C$506,A29,Journal!$AF$7:$AF$506,1)/B29)</f>
        <v/>
      </c>
      <c r="J29" s="27" t="str">
        <f aca="false">IF(COUNTIFS(Journal!$C$7:$C$506,A29,Journal!$N$7:$N$506,"&gt;0")=0,"",SUMIFS(Journal!$N$7:$N$506,Journal!$C$7:$C$506,A29)/COUNTIFS(Journal!$C$7:$C$506,A29,Journal!$N$7:$N$506,"&gt;0"))</f>
        <v/>
      </c>
    </row>
    <row r="30" customFormat="false" ht="15" hidden="false" customHeight="false" outlineLevel="0" collapsed="false">
      <c r="A30" s="30" t="s">
        <v>79</v>
      </c>
      <c r="B30" s="30" t="n">
        <f aca="false">SUM(B18:B29)</f>
        <v>0</v>
      </c>
      <c r="C30" s="30" t="n">
        <f aca="false">SUM(C18:C29)</f>
        <v>0</v>
      </c>
      <c r="D30" s="30"/>
      <c r="E30" s="31" t="n">
        <f aca="false">SUM(E18:E29)</f>
        <v>0</v>
      </c>
      <c r="F30" s="31" t="n">
        <f aca="false">SUM(F18:F29)</f>
        <v>0</v>
      </c>
      <c r="G30" s="32" t="str">
        <f aca="false">IF(F30=0,"",E30/F30)</f>
        <v/>
      </c>
      <c r="H30" s="30"/>
      <c r="I30" s="30"/>
      <c r="J30" s="30"/>
    </row>
    <row r="31" customFormat="false" ht="15" hidden="false" customHeight="false" outlineLevel="0" collapsed="false">
      <c r="A31" s="2" t="s">
        <v>80</v>
      </c>
      <c r="H31" s="16" t="n">
        <f aca="false">B9-E30</f>
        <v>0</v>
      </c>
    </row>
    <row r="33" customFormat="false" ht="31.5" hidden="false" customHeight="true" outlineLevel="0" collapsed="false">
      <c r="A33" s="7" t="s">
        <v>81</v>
      </c>
      <c r="B33" s="7" t="s">
        <v>72</v>
      </c>
      <c r="C33" s="7" t="s">
        <v>82</v>
      </c>
      <c r="D33" s="7" t="s">
        <v>64</v>
      </c>
      <c r="E33" s="7" t="s">
        <v>74</v>
      </c>
      <c r="F33" s="7" t="s">
        <v>75</v>
      </c>
      <c r="G33" s="7" t="s">
        <v>54</v>
      </c>
      <c r="H33" s="7" t="s">
        <v>83</v>
      </c>
    </row>
    <row r="34" customFormat="false" ht="15" hidden="false" customHeight="false" outlineLevel="0" collapsed="false">
      <c r="A34" s="33" t="n">
        <f aca="false">DATE(Journal!$C$4,1,1)</f>
        <v>46023</v>
      </c>
      <c r="B34" s="26" t="n">
        <f aca="false">SUMIFS(Journal!$AF$7:$AF$506,Journal!$Q$7:$Q$506,"&gt;="&amp;A34,Journal!$Q$7:$Q$506,"&lt;"&amp;EDATE(A34,1))</f>
        <v>0</v>
      </c>
      <c r="C34" s="26" t="n">
        <f aca="false">COUNTIFS(Journal!$Q$7:$Q$506,"&gt;="&amp;A34,Journal!$Q$7:$Q$506,"&lt;"&amp;EDATE(A34,1),Journal!$AC$7:$AC$506,"&gt;0")</f>
        <v>0</v>
      </c>
      <c r="D34" s="27" t="str">
        <f aca="false">IF(B34=0,"",C34/B34)</f>
        <v/>
      </c>
      <c r="E34" s="28" t="n">
        <f aca="false">SUMIFS(Journal!$AC$7:$AC$506,Journal!$Q$7:$Q$506,"&gt;="&amp;A34,Journal!$Q$7:$Q$506,"&lt;"&amp;EDATE(A34,1))</f>
        <v>0</v>
      </c>
      <c r="F34" s="28" t="n">
        <f aca="false">SUMIFS(Journal!$AB$7:$AB$506,Journal!$Q$7:$Q$506,"&gt;="&amp;A34,Journal!$Q$7:$Q$506,"&lt;"&amp;EDATE(A34,1),Journal!$AF$7:$AF$506,1)</f>
        <v>0</v>
      </c>
      <c r="G34" s="27" t="str">
        <f aca="false">IF(F34=0,"",E34/F34)</f>
        <v/>
      </c>
      <c r="H34" s="28" t="n">
        <f aca="false">SUM($E$34:E34)</f>
        <v>0</v>
      </c>
    </row>
    <row r="35" customFormat="false" ht="15" hidden="false" customHeight="false" outlineLevel="0" collapsed="false">
      <c r="A35" s="33" t="n">
        <f aca="false">DATE(Journal!$C$4,2,1)</f>
        <v>46054</v>
      </c>
      <c r="B35" s="26" t="n">
        <f aca="false">SUMIFS(Journal!$AF$7:$AF$506,Journal!$Q$7:$Q$506,"&gt;="&amp;A35,Journal!$Q$7:$Q$506,"&lt;"&amp;EDATE(A35,1))</f>
        <v>0</v>
      </c>
      <c r="C35" s="26" t="n">
        <f aca="false">COUNTIFS(Journal!$Q$7:$Q$506,"&gt;="&amp;A35,Journal!$Q$7:$Q$506,"&lt;"&amp;EDATE(A35,1),Journal!$AC$7:$AC$506,"&gt;0")</f>
        <v>0</v>
      </c>
      <c r="D35" s="27" t="str">
        <f aca="false">IF(B35=0,"",C35/B35)</f>
        <v/>
      </c>
      <c r="E35" s="28" t="n">
        <f aca="false">SUMIFS(Journal!$AC$7:$AC$506,Journal!$Q$7:$Q$506,"&gt;="&amp;A35,Journal!$Q$7:$Q$506,"&lt;"&amp;EDATE(A35,1))</f>
        <v>0</v>
      </c>
      <c r="F35" s="28" t="n">
        <f aca="false">SUMIFS(Journal!$AB$7:$AB$506,Journal!$Q$7:$Q$506,"&gt;="&amp;A35,Journal!$Q$7:$Q$506,"&lt;"&amp;EDATE(A35,1),Journal!$AF$7:$AF$506,1)</f>
        <v>0</v>
      </c>
      <c r="G35" s="27" t="str">
        <f aca="false">IF(F35=0,"",E35/F35)</f>
        <v/>
      </c>
      <c r="H35" s="28" t="n">
        <f aca="false">SUM($E$34:E35)</f>
        <v>0</v>
      </c>
    </row>
    <row r="36" customFormat="false" ht="15" hidden="false" customHeight="false" outlineLevel="0" collapsed="false">
      <c r="A36" s="33" t="n">
        <f aca="false">DATE(Journal!$C$4,3,1)</f>
        <v>46082</v>
      </c>
      <c r="B36" s="26" t="n">
        <f aca="false">SUMIFS(Journal!$AF$7:$AF$506,Journal!$Q$7:$Q$506,"&gt;="&amp;A36,Journal!$Q$7:$Q$506,"&lt;"&amp;EDATE(A36,1))</f>
        <v>0</v>
      </c>
      <c r="C36" s="26" t="n">
        <f aca="false">COUNTIFS(Journal!$Q$7:$Q$506,"&gt;="&amp;A36,Journal!$Q$7:$Q$506,"&lt;"&amp;EDATE(A36,1),Journal!$AC$7:$AC$506,"&gt;0")</f>
        <v>0</v>
      </c>
      <c r="D36" s="27" t="str">
        <f aca="false">IF(B36=0,"",C36/B36)</f>
        <v/>
      </c>
      <c r="E36" s="28" t="n">
        <f aca="false">SUMIFS(Journal!$AC$7:$AC$506,Journal!$Q$7:$Q$506,"&gt;="&amp;A36,Journal!$Q$7:$Q$506,"&lt;"&amp;EDATE(A36,1))</f>
        <v>0</v>
      </c>
      <c r="F36" s="28" t="n">
        <f aca="false">SUMIFS(Journal!$AB$7:$AB$506,Journal!$Q$7:$Q$506,"&gt;="&amp;A36,Journal!$Q$7:$Q$506,"&lt;"&amp;EDATE(A36,1),Journal!$AF$7:$AF$506,1)</f>
        <v>0</v>
      </c>
      <c r="G36" s="27" t="str">
        <f aca="false">IF(F36=0,"",E36/F36)</f>
        <v/>
      </c>
      <c r="H36" s="28" t="n">
        <f aca="false">SUM($E$34:E36)</f>
        <v>0</v>
      </c>
    </row>
    <row r="37" customFormat="false" ht="15" hidden="false" customHeight="false" outlineLevel="0" collapsed="false">
      <c r="A37" s="33" t="n">
        <f aca="false">DATE(Journal!$C$4,4,1)</f>
        <v>46113</v>
      </c>
      <c r="B37" s="26" t="n">
        <f aca="false">SUMIFS(Journal!$AF$7:$AF$506,Journal!$Q$7:$Q$506,"&gt;="&amp;A37,Journal!$Q$7:$Q$506,"&lt;"&amp;EDATE(A37,1))</f>
        <v>0</v>
      </c>
      <c r="C37" s="26" t="n">
        <f aca="false">COUNTIFS(Journal!$Q$7:$Q$506,"&gt;="&amp;A37,Journal!$Q$7:$Q$506,"&lt;"&amp;EDATE(A37,1),Journal!$AC$7:$AC$506,"&gt;0")</f>
        <v>0</v>
      </c>
      <c r="D37" s="27" t="str">
        <f aca="false">IF(B37=0,"",C37/B37)</f>
        <v/>
      </c>
      <c r="E37" s="28" t="n">
        <f aca="false">SUMIFS(Journal!$AC$7:$AC$506,Journal!$Q$7:$Q$506,"&gt;="&amp;A37,Journal!$Q$7:$Q$506,"&lt;"&amp;EDATE(A37,1))</f>
        <v>0</v>
      </c>
      <c r="F37" s="28" t="n">
        <f aca="false">SUMIFS(Journal!$AB$7:$AB$506,Journal!$Q$7:$Q$506,"&gt;="&amp;A37,Journal!$Q$7:$Q$506,"&lt;"&amp;EDATE(A37,1),Journal!$AF$7:$AF$506,1)</f>
        <v>0</v>
      </c>
      <c r="G37" s="27" t="str">
        <f aca="false">IF(F37=0,"",E37/F37)</f>
        <v/>
      </c>
      <c r="H37" s="28" t="n">
        <f aca="false">SUM($E$34:E37)</f>
        <v>0</v>
      </c>
    </row>
    <row r="38" customFormat="false" ht="15" hidden="false" customHeight="false" outlineLevel="0" collapsed="false">
      <c r="A38" s="33" t="n">
        <f aca="false">DATE(Journal!$C$4,5,1)</f>
        <v>46143</v>
      </c>
      <c r="B38" s="26" t="n">
        <f aca="false">SUMIFS(Journal!$AF$7:$AF$506,Journal!$Q$7:$Q$506,"&gt;="&amp;A38,Journal!$Q$7:$Q$506,"&lt;"&amp;EDATE(A38,1))</f>
        <v>0</v>
      </c>
      <c r="C38" s="26" t="n">
        <f aca="false">COUNTIFS(Journal!$Q$7:$Q$506,"&gt;="&amp;A38,Journal!$Q$7:$Q$506,"&lt;"&amp;EDATE(A38,1),Journal!$AC$7:$AC$506,"&gt;0")</f>
        <v>0</v>
      </c>
      <c r="D38" s="27" t="str">
        <f aca="false">IF(B38=0,"",C38/B38)</f>
        <v/>
      </c>
      <c r="E38" s="28" t="n">
        <f aca="false">SUMIFS(Journal!$AC$7:$AC$506,Journal!$Q$7:$Q$506,"&gt;="&amp;A38,Journal!$Q$7:$Q$506,"&lt;"&amp;EDATE(A38,1))</f>
        <v>0</v>
      </c>
      <c r="F38" s="28" t="n">
        <f aca="false">SUMIFS(Journal!$AB$7:$AB$506,Journal!$Q$7:$Q$506,"&gt;="&amp;A38,Journal!$Q$7:$Q$506,"&lt;"&amp;EDATE(A38,1),Journal!$AF$7:$AF$506,1)</f>
        <v>0</v>
      </c>
      <c r="G38" s="27" t="str">
        <f aca="false">IF(F38=0,"",E38/F38)</f>
        <v/>
      </c>
      <c r="H38" s="28" t="n">
        <f aca="false">SUM($E$34:E38)</f>
        <v>0</v>
      </c>
    </row>
    <row r="39" customFormat="false" ht="15" hidden="false" customHeight="false" outlineLevel="0" collapsed="false">
      <c r="A39" s="33" t="n">
        <f aca="false">DATE(Journal!$C$4,6,1)</f>
        <v>46174</v>
      </c>
      <c r="B39" s="26" t="n">
        <f aca="false">SUMIFS(Journal!$AF$7:$AF$506,Journal!$Q$7:$Q$506,"&gt;="&amp;A39,Journal!$Q$7:$Q$506,"&lt;"&amp;EDATE(A39,1))</f>
        <v>0</v>
      </c>
      <c r="C39" s="26" t="n">
        <f aca="false">COUNTIFS(Journal!$Q$7:$Q$506,"&gt;="&amp;A39,Journal!$Q$7:$Q$506,"&lt;"&amp;EDATE(A39,1),Journal!$AC$7:$AC$506,"&gt;0")</f>
        <v>0</v>
      </c>
      <c r="D39" s="27" t="str">
        <f aca="false">IF(B39=0,"",C39/B39)</f>
        <v/>
      </c>
      <c r="E39" s="28" t="n">
        <f aca="false">SUMIFS(Journal!$AC$7:$AC$506,Journal!$Q$7:$Q$506,"&gt;="&amp;A39,Journal!$Q$7:$Q$506,"&lt;"&amp;EDATE(A39,1))</f>
        <v>0</v>
      </c>
      <c r="F39" s="28" t="n">
        <f aca="false">SUMIFS(Journal!$AB$7:$AB$506,Journal!$Q$7:$Q$506,"&gt;="&amp;A39,Journal!$Q$7:$Q$506,"&lt;"&amp;EDATE(A39,1),Journal!$AF$7:$AF$506,1)</f>
        <v>0</v>
      </c>
      <c r="G39" s="27" t="str">
        <f aca="false">IF(F39=0,"",E39/F39)</f>
        <v/>
      </c>
      <c r="H39" s="28" t="n">
        <f aca="false">SUM($E$34:E39)</f>
        <v>0</v>
      </c>
    </row>
    <row r="40" customFormat="false" ht="15" hidden="false" customHeight="false" outlineLevel="0" collapsed="false">
      <c r="A40" s="33" t="n">
        <f aca="false">DATE(Journal!$C$4,7,1)</f>
        <v>46204</v>
      </c>
      <c r="B40" s="26" t="n">
        <f aca="false">SUMIFS(Journal!$AF$7:$AF$506,Journal!$Q$7:$Q$506,"&gt;="&amp;A40,Journal!$Q$7:$Q$506,"&lt;"&amp;EDATE(A40,1))</f>
        <v>0</v>
      </c>
      <c r="C40" s="26" t="n">
        <f aca="false">COUNTIFS(Journal!$Q$7:$Q$506,"&gt;="&amp;A40,Journal!$Q$7:$Q$506,"&lt;"&amp;EDATE(A40,1),Journal!$AC$7:$AC$506,"&gt;0")</f>
        <v>0</v>
      </c>
      <c r="D40" s="27" t="str">
        <f aca="false">IF(B40=0,"",C40/B40)</f>
        <v/>
      </c>
      <c r="E40" s="28" t="n">
        <f aca="false">SUMIFS(Journal!$AC$7:$AC$506,Journal!$Q$7:$Q$506,"&gt;="&amp;A40,Journal!$Q$7:$Q$506,"&lt;"&amp;EDATE(A40,1))</f>
        <v>0</v>
      </c>
      <c r="F40" s="28" t="n">
        <f aca="false">SUMIFS(Journal!$AB$7:$AB$506,Journal!$Q$7:$Q$506,"&gt;="&amp;A40,Journal!$Q$7:$Q$506,"&lt;"&amp;EDATE(A40,1),Journal!$AF$7:$AF$506,1)</f>
        <v>0</v>
      </c>
      <c r="G40" s="27" t="str">
        <f aca="false">IF(F40=0,"",E40/F40)</f>
        <v/>
      </c>
      <c r="H40" s="28" t="n">
        <f aca="false">SUM($E$34:E40)</f>
        <v>0</v>
      </c>
    </row>
    <row r="41" customFormat="false" ht="15" hidden="false" customHeight="false" outlineLevel="0" collapsed="false">
      <c r="A41" s="33" t="n">
        <f aca="false">DATE(Journal!$C$4,8,1)</f>
        <v>46235</v>
      </c>
      <c r="B41" s="26" t="n">
        <f aca="false">SUMIFS(Journal!$AF$7:$AF$506,Journal!$Q$7:$Q$506,"&gt;="&amp;A41,Journal!$Q$7:$Q$506,"&lt;"&amp;EDATE(A41,1))</f>
        <v>0</v>
      </c>
      <c r="C41" s="26" t="n">
        <f aca="false">COUNTIFS(Journal!$Q$7:$Q$506,"&gt;="&amp;A41,Journal!$Q$7:$Q$506,"&lt;"&amp;EDATE(A41,1),Journal!$AC$7:$AC$506,"&gt;0")</f>
        <v>0</v>
      </c>
      <c r="D41" s="27" t="str">
        <f aca="false">IF(B41=0,"",C41/B41)</f>
        <v/>
      </c>
      <c r="E41" s="28" t="n">
        <f aca="false">SUMIFS(Journal!$AC$7:$AC$506,Journal!$Q$7:$Q$506,"&gt;="&amp;A41,Journal!$Q$7:$Q$506,"&lt;"&amp;EDATE(A41,1))</f>
        <v>0</v>
      </c>
      <c r="F41" s="28" t="n">
        <f aca="false">SUMIFS(Journal!$AB$7:$AB$506,Journal!$Q$7:$Q$506,"&gt;="&amp;A41,Journal!$Q$7:$Q$506,"&lt;"&amp;EDATE(A41,1),Journal!$AF$7:$AF$506,1)</f>
        <v>0</v>
      </c>
      <c r="G41" s="27" t="str">
        <f aca="false">IF(F41=0,"",E41/F41)</f>
        <v/>
      </c>
      <c r="H41" s="28" t="n">
        <f aca="false">SUM($E$34:E41)</f>
        <v>0</v>
      </c>
    </row>
    <row r="42" customFormat="false" ht="15" hidden="false" customHeight="false" outlineLevel="0" collapsed="false">
      <c r="A42" s="33" t="n">
        <f aca="false">DATE(Journal!$C$4,9,1)</f>
        <v>46266</v>
      </c>
      <c r="B42" s="26" t="n">
        <f aca="false">SUMIFS(Journal!$AF$7:$AF$506,Journal!$Q$7:$Q$506,"&gt;="&amp;A42,Journal!$Q$7:$Q$506,"&lt;"&amp;EDATE(A42,1))</f>
        <v>0</v>
      </c>
      <c r="C42" s="26" t="n">
        <f aca="false">COUNTIFS(Journal!$Q$7:$Q$506,"&gt;="&amp;A42,Journal!$Q$7:$Q$506,"&lt;"&amp;EDATE(A42,1),Journal!$AC$7:$AC$506,"&gt;0")</f>
        <v>0</v>
      </c>
      <c r="D42" s="27" t="str">
        <f aca="false">IF(B42=0,"",C42/B42)</f>
        <v/>
      </c>
      <c r="E42" s="28" t="n">
        <f aca="false">SUMIFS(Journal!$AC$7:$AC$506,Journal!$Q$7:$Q$506,"&gt;="&amp;A42,Journal!$Q$7:$Q$506,"&lt;"&amp;EDATE(A42,1))</f>
        <v>0</v>
      </c>
      <c r="F42" s="28" t="n">
        <f aca="false">SUMIFS(Journal!$AB$7:$AB$506,Journal!$Q$7:$Q$506,"&gt;="&amp;A42,Journal!$Q$7:$Q$506,"&lt;"&amp;EDATE(A42,1),Journal!$AF$7:$AF$506,1)</f>
        <v>0</v>
      </c>
      <c r="G42" s="27" t="str">
        <f aca="false">IF(F42=0,"",E42/F42)</f>
        <v/>
      </c>
      <c r="H42" s="28" t="n">
        <f aca="false">SUM($E$34:E42)</f>
        <v>0</v>
      </c>
    </row>
    <row r="43" customFormat="false" ht="15" hidden="false" customHeight="false" outlineLevel="0" collapsed="false">
      <c r="A43" s="33" t="n">
        <f aca="false">DATE(Journal!$C$4,10,1)</f>
        <v>46296</v>
      </c>
      <c r="B43" s="26" t="n">
        <f aca="false">SUMIFS(Journal!$AF$7:$AF$506,Journal!$Q$7:$Q$506,"&gt;="&amp;A43,Journal!$Q$7:$Q$506,"&lt;"&amp;EDATE(A43,1))</f>
        <v>0</v>
      </c>
      <c r="C43" s="26" t="n">
        <f aca="false">COUNTIFS(Journal!$Q$7:$Q$506,"&gt;="&amp;A43,Journal!$Q$7:$Q$506,"&lt;"&amp;EDATE(A43,1),Journal!$AC$7:$AC$506,"&gt;0")</f>
        <v>0</v>
      </c>
      <c r="D43" s="27" t="str">
        <f aca="false">IF(B43=0,"",C43/B43)</f>
        <v/>
      </c>
      <c r="E43" s="28" t="n">
        <f aca="false">SUMIFS(Journal!$AC$7:$AC$506,Journal!$Q$7:$Q$506,"&gt;="&amp;A43,Journal!$Q$7:$Q$506,"&lt;"&amp;EDATE(A43,1))</f>
        <v>0</v>
      </c>
      <c r="F43" s="28" t="n">
        <f aca="false">SUMIFS(Journal!$AB$7:$AB$506,Journal!$Q$7:$Q$506,"&gt;="&amp;A43,Journal!$Q$7:$Q$506,"&lt;"&amp;EDATE(A43,1),Journal!$AF$7:$AF$506,1)</f>
        <v>0</v>
      </c>
      <c r="G43" s="27" t="str">
        <f aca="false">IF(F43=0,"",E43/F43)</f>
        <v/>
      </c>
      <c r="H43" s="28" t="n">
        <f aca="false">SUM($E$34:E43)</f>
        <v>0</v>
      </c>
    </row>
    <row r="44" customFormat="false" ht="15" hidden="false" customHeight="false" outlineLevel="0" collapsed="false">
      <c r="A44" s="33" t="n">
        <f aca="false">DATE(Journal!$C$4,11,1)</f>
        <v>46327</v>
      </c>
      <c r="B44" s="26" t="n">
        <f aca="false">SUMIFS(Journal!$AF$7:$AF$506,Journal!$Q$7:$Q$506,"&gt;="&amp;A44,Journal!$Q$7:$Q$506,"&lt;"&amp;EDATE(A44,1))</f>
        <v>0</v>
      </c>
      <c r="C44" s="26" t="n">
        <f aca="false">COUNTIFS(Journal!$Q$7:$Q$506,"&gt;="&amp;A44,Journal!$Q$7:$Q$506,"&lt;"&amp;EDATE(A44,1),Journal!$AC$7:$AC$506,"&gt;0")</f>
        <v>0</v>
      </c>
      <c r="D44" s="27" t="str">
        <f aca="false">IF(B44=0,"",C44/B44)</f>
        <v/>
      </c>
      <c r="E44" s="28" t="n">
        <f aca="false">SUMIFS(Journal!$AC$7:$AC$506,Journal!$Q$7:$Q$506,"&gt;="&amp;A44,Journal!$Q$7:$Q$506,"&lt;"&amp;EDATE(A44,1))</f>
        <v>0</v>
      </c>
      <c r="F44" s="28" t="n">
        <f aca="false">SUMIFS(Journal!$AB$7:$AB$506,Journal!$Q$7:$Q$506,"&gt;="&amp;A44,Journal!$Q$7:$Q$506,"&lt;"&amp;EDATE(A44,1),Journal!$AF$7:$AF$506,1)</f>
        <v>0</v>
      </c>
      <c r="G44" s="27" t="str">
        <f aca="false">IF(F44=0,"",E44/F44)</f>
        <v/>
      </c>
      <c r="H44" s="28" t="n">
        <f aca="false">SUM($E$34:E44)</f>
        <v>0</v>
      </c>
    </row>
    <row r="45" customFormat="false" ht="15" hidden="false" customHeight="false" outlineLevel="0" collapsed="false">
      <c r="A45" s="33" t="n">
        <f aca="false">DATE(Journal!$C$4,12,1)</f>
        <v>46357</v>
      </c>
      <c r="B45" s="26" t="n">
        <f aca="false">SUMIFS(Journal!$AF$7:$AF$506,Journal!$Q$7:$Q$506,"&gt;="&amp;A45,Journal!$Q$7:$Q$506,"&lt;"&amp;EDATE(A45,1))</f>
        <v>0</v>
      </c>
      <c r="C45" s="26" t="n">
        <f aca="false">COUNTIFS(Journal!$Q$7:$Q$506,"&gt;="&amp;A45,Journal!$Q$7:$Q$506,"&lt;"&amp;EDATE(A45,1),Journal!$AC$7:$AC$506,"&gt;0")</f>
        <v>0</v>
      </c>
      <c r="D45" s="27" t="str">
        <f aca="false">IF(B45=0,"",C45/B45)</f>
        <v/>
      </c>
      <c r="E45" s="28" t="n">
        <f aca="false">SUMIFS(Journal!$AC$7:$AC$506,Journal!$Q$7:$Q$506,"&gt;="&amp;A45,Journal!$Q$7:$Q$506,"&lt;"&amp;EDATE(A45,1))</f>
        <v>0</v>
      </c>
      <c r="F45" s="28" t="n">
        <f aca="false">SUMIFS(Journal!$AB$7:$AB$506,Journal!$Q$7:$Q$506,"&gt;="&amp;A45,Journal!$Q$7:$Q$506,"&lt;"&amp;EDATE(A45,1),Journal!$AF$7:$AF$506,1)</f>
        <v>0</v>
      </c>
      <c r="G45" s="27" t="str">
        <f aca="false">IF(F45=0,"",E45/F45)</f>
        <v/>
      </c>
      <c r="H45" s="28" t="n">
        <f aca="false">SUM($E$34:E45)</f>
        <v>0</v>
      </c>
    </row>
    <row r="48" customFormat="false" ht="31.5" hidden="false" customHeight="true" outlineLevel="0" collapsed="false">
      <c r="A48" s="7" t="s">
        <v>84</v>
      </c>
      <c r="B48" s="7" t="s">
        <v>72</v>
      </c>
      <c r="C48" s="7" t="s">
        <v>64</v>
      </c>
      <c r="D48" s="7" t="s">
        <v>74</v>
      </c>
      <c r="E48" s="7" t="s">
        <v>54</v>
      </c>
    </row>
    <row r="49" customFormat="false" ht="15" hidden="false" customHeight="false" outlineLevel="0" collapsed="false">
      <c r="A49" s="26" t="s">
        <v>85</v>
      </c>
      <c r="B49" s="26" t="n">
        <f aca="false">IF(A49="","",SUMIFS(Journal!$AF$7:$AF$506,Journal!$V$7:$V$506,"Yes"))</f>
        <v>0</v>
      </c>
      <c r="C49" s="27" t="str">
        <f aca="false">IF(N(B49)=0,"",COUNTIFS(Journal!$V$7:$V$506,"Yes",Journal!$AC$7:$AC$506,"&gt;0")/B49)</f>
        <v/>
      </c>
      <c r="D49" s="28" t="n">
        <f aca="false">IF(A49="","",SUMIFS(Journal!$AC$7:$AC$506,Journal!$V$7:$V$506,"Yes"))</f>
        <v>0</v>
      </c>
      <c r="E49" s="27" t="str">
        <f aca="false">IF(A49="","",IF(SUMIFS(Journal!$AB$7:$AB$506,Journal!$V$7:$V$506,"Yes",Journal!$AF$7:$AF$506,1)=0,"",D49/SUMIFS(Journal!$AB$7:$AB$506,Journal!$V$7:$V$506,"Yes",Journal!$AF$7:$AF$506,1)))</f>
        <v/>
      </c>
    </row>
    <row r="50" customFormat="false" ht="15" hidden="false" customHeight="false" outlineLevel="0" collapsed="false">
      <c r="A50" s="26" t="s">
        <v>86</v>
      </c>
      <c r="B50" s="26" t="n">
        <f aca="false">IF(A50="","",SUMIFS(Journal!$AF$7:$AF$506,Journal!$V$7:$V$506,"No"))</f>
        <v>0</v>
      </c>
      <c r="C50" s="27" t="str">
        <f aca="false">IF(N(B50)=0,"",COUNTIFS(Journal!$V$7:$V$506,"No",Journal!$AC$7:$AC$506,"&gt;0")/B50)</f>
        <v/>
      </c>
      <c r="D50" s="28" t="n">
        <f aca="false">IF(A50="","",SUMIFS(Journal!$AC$7:$AC$506,Journal!$V$7:$V$506,"No"))</f>
        <v>0</v>
      </c>
      <c r="E50" s="27" t="str">
        <f aca="false">IF(A50="","",IF(SUMIFS(Journal!$AB$7:$AB$506,Journal!$V$7:$V$506,"No",Journal!$AF$7:$AF$506,1)=0,"",D50/SUMIFS(Journal!$AB$7:$AB$506,Journal!$V$7:$V$506,"No",Journal!$AF$7:$AF$506,1)))</f>
        <v/>
      </c>
    </row>
    <row r="51" customFormat="false" ht="15" hidden="false" customHeight="false" outlineLevel="0" collapsed="false">
      <c r="A51" s="26" t="str">
        <f aca="false">IF(Lists!$E$5="","","Mistake: "&amp;Lists!$E$5)</f>
        <v>Mistake: None</v>
      </c>
      <c r="B51" s="26" t="n">
        <f aca="false">IF(A51="","",SUMIFS(Journal!$AF$7:$AF$506,Journal!$W$7:$W$506,Lists!$E$5))</f>
        <v>0</v>
      </c>
      <c r="C51" s="27" t="str">
        <f aca="false">IF(N(B51)=0,"",COUNTIFS(Journal!$W$7:$W$506,Lists!$E$5,Journal!$AC$7:$AC$506,"&gt;0")/B51)</f>
        <v/>
      </c>
      <c r="D51" s="28" t="n">
        <f aca="false">IF(A51="","",SUMIFS(Journal!$AC$7:$AC$506,Journal!$W$7:$W$506,Lists!$E$5))</f>
        <v>0</v>
      </c>
      <c r="E51" s="27" t="str">
        <f aca="false">IF(A51="","",IF(SUMIFS(Journal!$AB$7:$AB$506,Journal!$W$7:$W$506,Lists!$E$5,Journal!$AF$7:$AF$506,1)=0,"",D51/SUMIFS(Journal!$AB$7:$AB$506,Journal!$W$7:$W$506,Lists!$E$5,Journal!$AF$7:$AF$506,1)))</f>
        <v/>
      </c>
    </row>
    <row r="52" customFormat="false" ht="15" hidden="false" customHeight="false" outlineLevel="0" collapsed="false">
      <c r="A52" s="26" t="str">
        <f aca="false">IF(Lists!$E$6="","","Mistake: "&amp;Lists!$E$6)</f>
        <v>Mistake: Chased entry</v>
      </c>
      <c r="B52" s="26" t="n">
        <f aca="false">IF(A52="","",SUMIFS(Journal!$AF$7:$AF$506,Journal!$W$7:$W$506,Lists!$E$6))</f>
        <v>0</v>
      </c>
      <c r="C52" s="27" t="str">
        <f aca="false">IF(N(B52)=0,"",COUNTIFS(Journal!$W$7:$W$506,Lists!$E$6,Journal!$AC$7:$AC$506,"&gt;0")/B52)</f>
        <v/>
      </c>
      <c r="D52" s="28" t="n">
        <f aca="false">IF(A52="","",SUMIFS(Journal!$AC$7:$AC$506,Journal!$W$7:$W$506,Lists!$E$6))</f>
        <v>0</v>
      </c>
      <c r="E52" s="27" t="str">
        <f aca="false">IF(A52="","",IF(SUMIFS(Journal!$AB$7:$AB$506,Journal!$W$7:$W$506,Lists!$E$6,Journal!$AF$7:$AF$506,1)=0,"",D52/SUMIFS(Journal!$AB$7:$AB$506,Journal!$W$7:$W$506,Lists!$E$6,Journal!$AF$7:$AF$506,1)))</f>
        <v/>
      </c>
    </row>
    <row r="53" customFormat="false" ht="15" hidden="false" customHeight="false" outlineLevel="0" collapsed="false">
      <c r="A53" s="26" t="str">
        <f aca="false">IF(Lists!$E$7="","","Mistake: "&amp;Lists!$E$7)</f>
        <v>Mistake: IV too high at entry</v>
      </c>
      <c r="B53" s="26" t="n">
        <f aca="false">IF(A53="","",SUMIFS(Journal!$AF$7:$AF$506,Journal!$W$7:$W$506,Lists!$E$7))</f>
        <v>0</v>
      </c>
      <c r="C53" s="27" t="str">
        <f aca="false">IF(N(B53)=0,"",COUNTIFS(Journal!$W$7:$W$506,Lists!$E$7,Journal!$AC$7:$AC$506,"&gt;0")/B53)</f>
        <v/>
      </c>
      <c r="D53" s="28" t="n">
        <f aca="false">IF(A53="","",SUMIFS(Journal!$AC$7:$AC$506,Journal!$W$7:$W$506,Lists!$E$7))</f>
        <v>0</v>
      </c>
      <c r="E53" s="27" t="str">
        <f aca="false">IF(A53="","",IF(SUMIFS(Journal!$AB$7:$AB$506,Journal!$W$7:$W$506,Lists!$E$7,Journal!$AF$7:$AF$506,1)=0,"",D53/SUMIFS(Journal!$AB$7:$AB$506,Journal!$W$7:$W$506,Lists!$E$7,Journal!$AF$7:$AF$506,1)))</f>
        <v/>
      </c>
    </row>
    <row r="54" customFormat="false" ht="15" hidden="false" customHeight="false" outlineLevel="0" collapsed="false">
      <c r="A54" s="26" t="str">
        <f aca="false">IF(Lists!$E$8="","","Mistake: "&amp;Lists!$E$8)</f>
        <v>Mistake: Ignored exit plan</v>
      </c>
      <c r="B54" s="26" t="n">
        <f aca="false">IF(A54="","",SUMIFS(Journal!$AF$7:$AF$506,Journal!$W$7:$W$506,Lists!$E$8))</f>
        <v>0</v>
      </c>
      <c r="C54" s="27" t="str">
        <f aca="false">IF(N(B54)=0,"",COUNTIFS(Journal!$W$7:$W$506,Lists!$E$8,Journal!$AC$7:$AC$506,"&gt;0")/B54)</f>
        <v/>
      </c>
      <c r="D54" s="28" t="n">
        <f aca="false">IF(A54="","",SUMIFS(Journal!$AC$7:$AC$506,Journal!$W$7:$W$506,Lists!$E$8))</f>
        <v>0</v>
      </c>
      <c r="E54" s="27" t="str">
        <f aca="false">IF(A54="","",IF(SUMIFS(Journal!$AB$7:$AB$506,Journal!$W$7:$W$506,Lists!$E$8,Journal!$AF$7:$AF$506,1)=0,"",D54/SUMIFS(Journal!$AB$7:$AB$506,Journal!$W$7:$W$506,Lists!$E$8,Journal!$AF$7:$AF$506,1)))</f>
        <v/>
      </c>
    </row>
    <row r="55" customFormat="false" ht="15" hidden="false" customHeight="false" outlineLevel="0" collapsed="false">
      <c r="A55" s="26" t="str">
        <f aca="false">IF(Lists!$E$9="","","Mistake: "&amp;Lists!$E$9)</f>
        <v>Mistake: Held through earnings</v>
      </c>
      <c r="B55" s="26" t="n">
        <f aca="false">IF(A55="","",SUMIFS(Journal!$AF$7:$AF$506,Journal!$W$7:$W$506,Lists!$E$9))</f>
        <v>0</v>
      </c>
      <c r="C55" s="27" t="str">
        <f aca="false">IF(N(B55)=0,"",COUNTIFS(Journal!$W$7:$W$506,Lists!$E$9,Journal!$AC$7:$AC$506,"&gt;0")/B55)</f>
        <v/>
      </c>
      <c r="D55" s="28" t="n">
        <f aca="false">IF(A55="","",SUMIFS(Journal!$AC$7:$AC$506,Journal!$W$7:$W$506,Lists!$E$9))</f>
        <v>0</v>
      </c>
      <c r="E55" s="27" t="str">
        <f aca="false">IF(A55="","",IF(SUMIFS(Journal!$AB$7:$AB$506,Journal!$W$7:$W$506,Lists!$E$9,Journal!$AF$7:$AF$506,1)=0,"",D55/SUMIFS(Journal!$AB$7:$AB$506,Journal!$W$7:$W$506,Lists!$E$9,Journal!$AF$7:$AF$506,1)))</f>
        <v/>
      </c>
    </row>
    <row r="56" customFormat="false" ht="15" hidden="false" customHeight="false" outlineLevel="0" collapsed="false">
      <c r="A56" s="26" t="str">
        <f aca="false">IF(Lists!$E$10="","","Mistake: "&amp;Lists!$E$10)</f>
        <v>Mistake: Position too large</v>
      </c>
      <c r="B56" s="26" t="n">
        <f aca="false">IF(A56="","",SUMIFS(Journal!$AF$7:$AF$506,Journal!$W$7:$W$506,Lists!$E$10))</f>
        <v>0</v>
      </c>
      <c r="C56" s="27" t="str">
        <f aca="false">IF(N(B56)=0,"",COUNTIFS(Journal!$W$7:$W$506,Lists!$E$10,Journal!$AC$7:$AC$506,"&gt;0")/B56)</f>
        <v/>
      </c>
      <c r="D56" s="28" t="n">
        <f aca="false">IF(A56="","",SUMIFS(Journal!$AC$7:$AC$506,Journal!$W$7:$W$506,Lists!$E$10))</f>
        <v>0</v>
      </c>
      <c r="E56" s="27" t="str">
        <f aca="false">IF(A56="","",IF(SUMIFS(Journal!$AB$7:$AB$506,Journal!$W$7:$W$506,Lists!$E$10,Journal!$AF$7:$AF$506,1)=0,"",D56/SUMIFS(Journal!$AB$7:$AB$506,Journal!$W$7:$W$506,Lists!$E$10,Journal!$AF$7:$AF$506,1)))</f>
        <v/>
      </c>
    </row>
    <row r="57" customFormat="false" ht="15" hidden="false" customHeight="false" outlineLevel="0" collapsed="false">
      <c r="A57" s="26" t="str">
        <f aca="false">IF(Lists!$E$11="","","Mistake: "&amp;Lists!$E$11)</f>
        <v>Mistake: No clear thesis</v>
      </c>
      <c r="B57" s="26" t="n">
        <f aca="false">IF(A57="","",SUMIFS(Journal!$AF$7:$AF$506,Journal!$W$7:$W$506,Lists!$E$11))</f>
        <v>0</v>
      </c>
      <c r="C57" s="27" t="str">
        <f aca="false">IF(N(B57)=0,"",COUNTIFS(Journal!$W$7:$W$506,Lists!$E$11,Journal!$AC$7:$AC$506,"&gt;0")/B57)</f>
        <v/>
      </c>
      <c r="D57" s="28" t="n">
        <f aca="false">IF(A57="","",SUMIFS(Journal!$AC$7:$AC$506,Journal!$W$7:$W$506,Lists!$E$11))</f>
        <v>0</v>
      </c>
      <c r="E57" s="27" t="str">
        <f aca="false">IF(A57="","",IF(SUMIFS(Journal!$AB$7:$AB$506,Journal!$W$7:$W$506,Lists!$E$11,Journal!$AF$7:$AF$506,1)=0,"",D57/SUMIFS(Journal!$AB$7:$AB$506,Journal!$W$7:$W$506,Lists!$E$11,Journal!$AF$7:$AF$506,1)))</f>
        <v/>
      </c>
    </row>
    <row r="58" customFormat="false" ht="15" hidden="false" customHeight="false" outlineLevel="0" collapsed="false">
      <c r="A58" s="26" t="str">
        <f aca="false">IF(Lists!$E$12="","","Mistake: "&amp;Lists!$E$12)</f>
        <v>Mistake: Closed too early</v>
      </c>
      <c r="B58" s="26" t="n">
        <f aca="false">IF(A58="","",SUMIFS(Journal!$AF$7:$AF$506,Journal!$W$7:$W$506,Lists!$E$12))</f>
        <v>0</v>
      </c>
      <c r="C58" s="27" t="str">
        <f aca="false">IF(N(B58)=0,"",COUNTIFS(Journal!$W$7:$W$506,Lists!$E$12,Journal!$AC$7:$AC$506,"&gt;0")/B58)</f>
        <v/>
      </c>
      <c r="D58" s="28" t="n">
        <f aca="false">IF(A58="","",SUMIFS(Journal!$AC$7:$AC$506,Journal!$W$7:$W$506,Lists!$E$12))</f>
        <v>0</v>
      </c>
      <c r="E58" s="27" t="str">
        <f aca="false">IF(A58="","",IF(SUMIFS(Journal!$AB$7:$AB$506,Journal!$W$7:$W$506,Lists!$E$12,Journal!$AF$7:$AF$506,1)=0,"",D58/SUMIFS(Journal!$AB$7:$AB$506,Journal!$W$7:$W$506,Lists!$E$12,Journal!$AF$7:$AF$506,1)))</f>
        <v/>
      </c>
    </row>
    <row r="59" customFormat="false" ht="15" hidden="false" customHeight="false" outlineLevel="0" collapsed="false">
      <c r="A59" s="26" t="str">
        <f aca="false">IF(Lists!$E$13="","","Mistake: "&amp;Lists!$E$13)</f>
        <v/>
      </c>
      <c r="B59" s="26" t="str">
        <f aca="false">IF(A59="","",SUMIFS(Journal!$AF$7:$AF$506,Journal!$W$7:$W$506,Lists!$E$13))</f>
        <v/>
      </c>
      <c r="C59" s="27" t="str">
        <f aca="false">IF(N(B59)=0,"",COUNTIFS(Journal!$W$7:$W$506,Lists!$E$13,Journal!$AC$7:$AC$506,"&gt;0")/B59)</f>
        <v/>
      </c>
      <c r="D59" s="28" t="str">
        <f aca="false">IF(A59="","",SUMIFS(Journal!$AC$7:$AC$506,Journal!$W$7:$W$506,Lists!$E$13))</f>
        <v/>
      </c>
      <c r="E59" s="27" t="str">
        <f aca="false">IF(A59="","",IF(SUMIFS(Journal!$AB$7:$AB$506,Journal!$W$7:$W$506,Lists!$E$13,Journal!$AF$7:$AF$506,1)=0,"",D59/SUMIFS(Journal!$AB$7:$AB$506,Journal!$W$7:$W$506,Lists!$E$13,Journal!$AF$7:$AF$506,1)))</f>
        <v/>
      </c>
    </row>
    <row r="60" customFormat="false" ht="15" hidden="false" customHeight="false" outlineLevel="0" collapsed="false">
      <c r="A60" s="26" t="str">
        <f aca="false">IF(Lists!$E$14="","","Mistake: "&amp;Lists!$E$14)</f>
        <v/>
      </c>
      <c r="B60" s="26" t="str">
        <f aca="false">IF(A60="","",SUMIFS(Journal!$AF$7:$AF$506,Journal!$W$7:$W$506,Lists!$E$14))</f>
        <v/>
      </c>
      <c r="C60" s="27" t="str">
        <f aca="false">IF(N(B60)=0,"",COUNTIFS(Journal!$W$7:$W$506,Lists!$E$14,Journal!$AC$7:$AC$506,"&gt;0")/B60)</f>
        <v/>
      </c>
      <c r="D60" s="28" t="str">
        <f aca="false">IF(A60="","",SUMIFS(Journal!$AC$7:$AC$506,Journal!$W$7:$W$506,Lists!$E$14))</f>
        <v/>
      </c>
      <c r="E60" s="27" t="str">
        <f aca="false">IF(A60="","",IF(SUMIFS(Journal!$AB$7:$AB$506,Journal!$W$7:$W$506,Lists!$E$14,Journal!$AF$7:$AF$506,1)=0,"",D60/SUMIFS(Journal!$AB$7:$AB$506,Journal!$W$7:$W$506,Lists!$E$14,Journal!$AF$7:$AF$506,1)))</f>
        <v/>
      </c>
    </row>
    <row r="61" customFormat="false" ht="15" hidden="false" customHeight="false" outlineLevel="0" collapsed="false">
      <c r="A61" s="26" t="str">
        <f aca="false">IF(Lists!$E$15="","","Mistake: "&amp;Lists!$E$15)</f>
        <v/>
      </c>
      <c r="B61" s="26" t="str">
        <f aca="false">IF(A61="","",SUMIFS(Journal!$AF$7:$AF$506,Journal!$W$7:$W$506,Lists!$E$15))</f>
        <v/>
      </c>
      <c r="C61" s="27" t="str">
        <f aca="false">IF(N(B61)=0,"",COUNTIFS(Journal!$W$7:$W$506,Lists!$E$15,Journal!$AC$7:$AC$506,"&gt;0")/B61)</f>
        <v/>
      </c>
      <c r="D61" s="28" t="str">
        <f aca="false">IF(A61="","",SUMIFS(Journal!$AC$7:$AC$506,Journal!$W$7:$W$506,Lists!$E$15))</f>
        <v/>
      </c>
      <c r="E61" s="27" t="str">
        <f aca="false">IF(A61="","",IF(SUMIFS(Journal!$AB$7:$AB$506,Journal!$W$7:$W$506,Lists!$E$15,Journal!$AF$7:$AF$506,1)=0,"",D61/SUMIFS(Journal!$AB$7:$AB$506,Journal!$W$7:$W$506,Lists!$E$15,Journal!$AF$7:$AF$506,1)))</f>
        <v/>
      </c>
    </row>
    <row r="62" customFormat="false" ht="15" hidden="false" customHeight="false" outlineLevel="0" collapsed="false">
      <c r="A62" s="26" t="str">
        <f aca="false">IF(Lists!$E$16="","","Mistake: "&amp;Lists!$E$16)</f>
        <v/>
      </c>
      <c r="B62" s="26" t="str">
        <f aca="false">IF(A62="","",SUMIFS(Journal!$AF$7:$AF$506,Journal!$W$7:$W$506,Lists!$E$16))</f>
        <v/>
      </c>
      <c r="C62" s="27" t="str">
        <f aca="false">IF(N(B62)=0,"",COUNTIFS(Journal!$W$7:$W$506,Lists!$E$16,Journal!$AC$7:$AC$506,"&gt;0")/B62)</f>
        <v/>
      </c>
      <c r="D62" s="28" t="str">
        <f aca="false">IF(A62="","",SUMIFS(Journal!$AC$7:$AC$506,Journal!$W$7:$W$506,Lists!$E$16))</f>
        <v/>
      </c>
      <c r="E62" s="27" t="str">
        <f aca="false">IF(A62="","",IF(SUMIFS(Journal!$AB$7:$AB$506,Journal!$W$7:$W$506,Lists!$E$16,Journal!$AF$7:$AF$506,1)=0,"",D62/SUMIFS(Journal!$AB$7:$AB$506,Journal!$W$7:$W$506,Lists!$E$16,Journal!$AF$7:$AF$506,1)))</f>
        <v/>
      </c>
    </row>
    <row r="64" customFormat="false" ht="28.35" hidden="false" customHeight="false" outlineLevel="0" collapsed="false">
      <c r="A64" s="7" t="s">
        <v>42</v>
      </c>
      <c r="B64" s="7" t="s">
        <v>87</v>
      </c>
      <c r="C64" s="7" t="s">
        <v>74</v>
      </c>
    </row>
    <row r="65" customFormat="false" ht="15" hidden="false" customHeight="false" outlineLevel="0" collapsed="false">
      <c r="A65" s="26" t="str">
        <f aca="false">Lists!$C$5</f>
        <v>Open</v>
      </c>
      <c r="B65" s="26" t="n">
        <f aca="false">COUNTIF(Journal!$R$7:$R$506,A65)</f>
        <v>0</v>
      </c>
      <c r="C65" s="28" t="n">
        <f aca="false">SUMIFS(Journal!$AC$7:$AC$506,Journal!$R$7:$R$506,A65)</f>
        <v>0</v>
      </c>
    </row>
    <row r="66" customFormat="false" ht="15" hidden="false" customHeight="false" outlineLevel="0" collapsed="false">
      <c r="A66" s="26" t="str">
        <f aca="false">Lists!$C$6</f>
        <v>Closed</v>
      </c>
      <c r="B66" s="26" t="n">
        <f aca="false">COUNTIF(Journal!$R$7:$R$506,A66)</f>
        <v>0</v>
      </c>
      <c r="C66" s="28" t="n">
        <f aca="false">SUMIFS(Journal!$AC$7:$AC$506,Journal!$R$7:$R$506,A66)</f>
        <v>0</v>
      </c>
    </row>
    <row r="67" customFormat="false" ht="15" hidden="false" customHeight="false" outlineLevel="0" collapsed="false">
      <c r="A67" s="26" t="str">
        <f aca="false">Lists!$C$7</f>
        <v>Expired</v>
      </c>
      <c r="B67" s="26" t="n">
        <f aca="false">COUNTIF(Journal!$R$7:$R$506,A67)</f>
        <v>0</v>
      </c>
      <c r="C67" s="28" t="n">
        <f aca="false">SUMIFS(Journal!$AC$7:$AC$506,Journal!$R$7:$R$506,A67)</f>
        <v>0</v>
      </c>
    </row>
    <row r="68" customFormat="false" ht="15" hidden="false" customHeight="false" outlineLevel="0" collapsed="false">
      <c r="A68" s="26" t="str">
        <f aca="false">Lists!$C$8</f>
        <v>Assigned</v>
      </c>
      <c r="B68" s="26" t="n">
        <f aca="false">COUNTIF(Journal!$R$7:$R$506,A68)</f>
        <v>0</v>
      </c>
      <c r="C68" s="28" t="n">
        <f aca="false">SUMIFS(Journal!$AC$7:$AC$506,Journal!$R$7:$R$506,A68)</f>
        <v>0</v>
      </c>
    </row>
    <row r="69" customFormat="false" ht="15" hidden="false" customHeight="false" outlineLevel="0" collapsed="false">
      <c r="A69" s="26" t="str">
        <f aca="false">Lists!$C$9</f>
        <v>Exercised</v>
      </c>
      <c r="B69" s="26" t="n">
        <f aca="false">COUNTIF(Journal!$R$7:$R$506,A69)</f>
        <v>0</v>
      </c>
      <c r="C69" s="28" t="n">
        <f aca="false">SUMIFS(Journal!$AC$7:$AC$506,Journal!$R$7:$R$506,A69)</f>
        <v>0</v>
      </c>
    </row>
    <row r="70" customFormat="false" ht="15" hidden="false" customHeight="false" outlineLevel="0" collapsed="false">
      <c r="A70" s="26" t="str">
        <f aca="false">Lists!$C$10</f>
        <v>Rolled</v>
      </c>
      <c r="B70" s="26" t="n">
        <f aca="false">COUNTIF(Journal!$R$7:$R$506,A70)</f>
        <v>0</v>
      </c>
      <c r="C70" s="28" t="n">
        <f aca="false">SUMIFS(Journal!$AC$7:$AC$506,Journal!$R$7:$R$506,A70)</f>
        <v>0</v>
      </c>
    </row>
  </sheetData>
  <mergeCells count="11"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C98A00"/>
    <pageSetUpPr fitToPage="false"/>
  </sheetPr>
  <dimension ref="A1:AF50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6" topLeftCell="C7" activePane="bottomRight" state="frozen"/>
      <selection pane="topLeft" activeCell="A1" activeCellId="0" sqref="A1"/>
      <selection pane="topRight" activeCell="C1" activeCellId="0" sqref="C1"/>
      <selection pane="bottomLeft" activeCell="A7" activeCellId="0" sqref="A7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1"/>
    <col collapsed="false" customWidth="true" hidden="false" outlineLevel="0" max="2" min="2" style="0" width="10"/>
    <col collapsed="false" customWidth="true" hidden="false" outlineLevel="0" max="3" min="3" style="0" width="17"/>
    <col collapsed="false" customWidth="true" hidden="false" outlineLevel="0" max="4" min="4" style="0" width="8"/>
    <col collapsed="false" customWidth="true" hidden="false" outlineLevel="0" max="5" min="5" style="0" width="12"/>
    <col collapsed="false" customWidth="true" hidden="false" outlineLevel="0" max="7" min="6" style="0" width="9"/>
    <col collapsed="false" customWidth="true" hidden="false" outlineLevel="0" max="8" min="8" style="0" width="11"/>
    <col collapsed="false" customWidth="true" hidden="false" outlineLevel="0" max="9" min="9" style="0" width="10"/>
    <col collapsed="false" customWidth="true" hidden="false" outlineLevel="0" max="10" min="10" style="0" width="9"/>
    <col collapsed="false" customWidth="true" hidden="false" outlineLevel="0" max="12" min="11" style="0" width="10"/>
    <col collapsed="false" customWidth="true" hidden="false" outlineLevel="0" max="14" min="13" style="0" width="8"/>
    <col collapsed="false" customWidth="true" hidden="false" outlineLevel="0" max="15" min="15" style="0" width="30"/>
    <col collapsed="false" customWidth="true" hidden="false" outlineLevel="0" max="16" min="16" style="0" width="28"/>
    <col collapsed="false" customWidth="true" hidden="false" outlineLevel="0" max="17" min="17" style="0" width="11"/>
    <col collapsed="false" customWidth="true" hidden="false" outlineLevel="0" max="19" min="18" style="0" width="10"/>
    <col collapsed="false" customWidth="true" hidden="false" outlineLevel="0" max="20" min="20" style="0" width="9"/>
    <col collapsed="false" customWidth="true" hidden="false" outlineLevel="0" max="21" min="21" style="0" width="11"/>
    <col collapsed="false" customWidth="true" hidden="false" outlineLevel="0" max="22" min="22" style="0" width="9"/>
    <col collapsed="false" customWidth="true" hidden="false" outlineLevel="0" max="23" min="23" style="0" width="18"/>
    <col collapsed="false" customWidth="true" hidden="false" outlineLevel="0" max="24" min="24" style="0" width="34"/>
    <col collapsed="false" customWidth="true" hidden="false" outlineLevel="0" max="26" min="25" style="0" width="8"/>
    <col collapsed="false" customWidth="true" hidden="false" outlineLevel="0" max="29" min="27" style="0" width="11"/>
    <col collapsed="false" customWidth="true" hidden="false" outlineLevel="0" max="30" min="30" style="0" width="9"/>
    <col collapsed="false" customWidth="true" hidden="false" outlineLevel="0" max="31" min="31" style="0" width="10"/>
    <col collapsed="false" customWidth="true" hidden="false" outlineLevel="0" max="32" min="32" style="0" width="7"/>
  </cols>
  <sheetData>
    <row r="1" customFormat="false" ht="19.7" hidden="false" customHeight="false" outlineLevel="0" collapsed="false">
      <c r="A1" s="1" t="s">
        <v>88</v>
      </c>
    </row>
    <row r="2" customFormat="false" ht="15" hidden="false" customHeight="false" outlineLevel="0" collapsed="false">
      <c r="A2" s="2" t="s">
        <v>20</v>
      </c>
    </row>
    <row r="3" customFormat="false" ht="15" hidden="false" customHeight="false" outlineLevel="0" collapsed="false">
      <c r="A3" s="5" t="s">
        <v>21</v>
      </c>
      <c r="B3" s="5"/>
      <c r="C3" s="6" t="n">
        <v>100</v>
      </c>
      <c r="E3" s="2" t="s">
        <v>22</v>
      </c>
    </row>
    <row r="4" customFormat="false" ht="15" hidden="false" customHeight="false" outlineLevel="0" collapsed="false">
      <c r="A4" s="5" t="s">
        <v>23</v>
      </c>
      <c r="B4" s="5"/>
      <c r="C4" s="6" t="n">
        <v>2026</v>
      </c>
      <c r="E4" s="2" t="s">
        <v>24</v>
      </c>
    </row>
    <row r="6" customFormat="false" ht="57.75" hidden="false" customHeight="true" outlineLevel="0" collapsed="false">
      <c r="A6" s="7" t="s">
        <v>25</v>
      </c>
      <c r="B6" s="7" t="s">
        <v>26</v>
      </c>
      <c r="C6" s="7" t="s">
        <v>27</v>
      </c>
      <c r="D6" s="7" t="s">
        <v>28</v>
      </c>
      <c r="E6" s="7" t="s">
        <v>29</v>
      </c>
      <c r="F6" s="7" t="s">
        <v>30</v>
      </c>
      <c r="G6" s="7" t="s">
        <v>31</v>
      </c>
      <c r="H6" s="7" t="s">
        <v>32</v>
      </c>
      <c r="I6" s="7" t="s">
        <v>33</v>
      </c>
      <c r="J6" s="7" t="s">
        <v>34</v>
      </c>
      <c r="K6" s="7" t="s">
        <v>35</v>
      </c>
      <c r="L6" s="7" t="s">
        <v>36</v>
      </c>
      <c r="M6" s="7" t="s">
        <v>37</v>
      </c>
      <c r="N6" s="7" t="s">
        <v>38</v>
      </c>
      <c r="O6" s="7" t="s">
        <v>39</v>
      </c>
      <c r="P6" s="7" t="s">
        <v>40</v>
      </c>
      <c r="Q6" s="7" t="s">
        <v>41</v>
      </c>
      <c r="R6" s="7" t="s">
        <v>42</v>
      </c>
      <c r="S6" s="7" t="s">
        <v>43</v>
      </c>
      <c r="T6" s="7" t="s">
        <v>44</v>
      </c>
      <c r="U6" s="7" t="s">
        <v>45</v>
      </c>
      <c r="V6" s="7" t="s">
        <v>46</v>
      </c>
      <c r="W6" s="7" t="s">
        <v>47</v>
      </c>
      <c r="X6" s="7" t="s">
        <v>48</v>
      </c>
      <c r="Y6" s="7" t="s">
        <v>49</v>
      </c>
      <c r="Z6" s="7" t="s">
        <v>50</v>
      </c>
      <c r="AA6" s="7" t="s">
        <v>51</v>
      </c>
      <c r="AB6" s="7" t="s">
        <v>52</v>
      </c>
      <c r="AC6" s="7" t="s">
        <v>53</v>
      </c>
      <c r="AD6" s="7" t="s">
        <v>54</v>
      </c>
      <c r="AE6" s="7" t="s">
        <v>55</v>
      </c>
      <c r="AF6" s="7" t="s">
        <v>56</v>
      </c>
    </row>
    <row r="7" customFormat="false" ht="28.35" hidden="false" customHeight="false" outlineLevel="0" collapsed="false">
      <c r="A7" s="8" t="n">
        <v>46028</v>
      </c>
      <c r="B7" s="9" t="s">
        <v>89</v>
      </c>
      <c r="C7" s="34" t="s">
        <v>90</v>
      </c>
      <c r="D7" s="34" t="s">
        <v>91</v>
      </c>
      <c r="E7" s="34" t="s">
        <v>92</v>
      </c>
      <c r="F7" s="10" t="n">
        <v>50</v>
      </c>
      <c r="G7" s="10"/>
      <c r="H7" s="8" t="n">
        <v>46073</v>
      </c>
      <c r="I7" s="10" t="n">
        <v>52.1</v>
      </c>
      <c r="J7" s="9" t="n">
        <v>2</v>
      </c>
      <c r="K7" s="9"/>
      <c r="L7" s="10" t="n">
        <v>1.4</v>
      </c>
      <c r="M7" s="11" t="n">
        <v>-0.3</v>
      </c>
      <c r="N7" s="12" t="n">
        <v>0.32</v>
      </c>
      <c r="O7" s="13" t="s">
        <v>93</v>
      </c>
      <c r="P7" s="13" t="s">
        <v>94</v>
      </c>
      <c r="Q7" s="8" t="n">
        <v>46073</v>
      </c>
      <c r="R7" s="34" t="s">
        <v>95</v>
      </c>
      <c r="S7" s="10"/>
      <c r="T7" s="14" t="n">
        <v>2.6</v>
      </c>
      <c r="U7" s="14"/>
      <c r="V7" s="34" t="s">
        <v>96</v>
      </c>
      <c r="W7" s="34" t="s">
        <v>97</v>
      </c>
      <c r="X7" s="13" t="s">
        <v>98</v>
      </c>
      <c r="Y7" s="15" t="n">
        <f aca="false">IF(OR(A7="",H7=""),"",H7-A7)</f>
        <v>45</v>
      </c>
      <c r="Z7" s="15" t="n">
        <f aca="false">IF(OR(A7="",Q7=""),"",Q7-A7)</f>
        <v>45</v>
      </c>
      <c r="AA7" s="16" t="n">
        <f aca="false">IF(OR(L7="",J7=""),"",L7*IF(K7="",$C$3,K7)*J7*IF(E7="Short",1,-1))</f>
        <v>280</v>
      </c>
      <c r="AB7" s="16" t="n">
        <f aca="false">IF(OR(A7="",L7="",J7=""),"",IF(N(U7)&gt;0,U7,IF(E7="Long",L7*IF(K7="",$C$3,K7)*J7,IF(AND(N(F7)&gt;0,N(G7)&gt;0),MAX(0,ABS(F7-G7)-L7)*IF(K7="",$C$3,K7)*J7,IF(AND(D7="Put",N(F7)&gt;0),MAX(0,F7-L7)*IF(K7="",$C$3,K7)*J7,"")))))</f>
        <v>9720</v>
      </c>
      <c r="AC7" s="16" t="n">
        <f aca="false">IF(OR(A7="",L7="",J7="",R7="",R7="Open"),"",IF(E7="Short",L7-N(S7),N(S7)-L7)*IF(K7="",$C$3,K7)*J7-N(T7))</f>
        <v>277.4</v>
      </c>
      <c r="AD7" s="17" t="n">
        <f aca="false">IF(OR(AC7="",AB7=""),"",IF(AB7&gt;0,AC7/AB7,""))</f>
        <v>0.0285390946502058</v>
      </c>
      <c r="AE7" s="18" t="n">
        <f aca="false">IF(OR(AC7="",Q7=""),"",DATE(YEAR(Q7),MONTH(Q7),1))</f>
        <v>46054</v>
      </c>
      <c r="AF7" s="15" t="n">
        <f aca="false">IF(AC7="","",1)</f>
        <v>1</v>
      </c>
    </row>
    <row r="8" customFormat="false" ht="28.35" hidden="false" customHeight="false" outlineLevel="0" collapsed="false">
      <c r="A8" s="8" t="n">
        <v>46034</v>
      </c>
      <c r="B8" s="9" t="s">
        <v>99</v>
      </c>
      <c r="C8" s="34" t="s">
        <v>100</v>
      </c>
      <c r="D8" s="34" t="s">
        <v>101</v>
      </c>
      <c r="E8" s="34" t="s">
        <v>102</v>
      </c>
      <c r="F8" s="10" t="n">
        <v>120</v>
      </c>
      <c r="G8" s="10"/>
      <c r="H8" s="8" t="n">
        <v>46101</v>
      </c>
      <c r="I8" s="10" t="n">
        <v>118.4</v>
      </c>
      <c r="J8" s="9" t="n">
        <v>1</v>
      </c>
      <c r="K8" s="9"/>
      <c r="L8" s="10" t="n">
        <v>4.2</v>
      </c>
      <c r="M8" s="11" t="n">
        <v>0.48</v>
      </c>
      <c r="N8" s="12" t="n">
        <v>0.38</v>
      </c>
      <c r="O8" s="13" t="s">
        <v>103</v>
      </c>
      <c r="P8" s="13" t="s">
        <v>104</v>
      </c>
      <c r="Q8" s="8" t="n">
        <v>46070</v>
      </c>
      <c r="R8" s="34" t="s">
        <v>72</v>
      </c>
      <c r="S8" s="10" t="n">
        <v>6.9</v>
      </c>
      <c r="T8" s="14" t="n">
        <v>1.3</v>
      </c>
      <c r="U8" s="14"/>
      <c r="V8" s="34" t="s">
        <v>96</v>
      </c>
      <c r="W8" s="34" t="s">
        <v>97</v>
      </c>
      <c r="X8" s="13" t="s">
        <v>105</v>
      </c>
      <c r="Y8" s="15" t="n">
        <f aca="false">IF(OR(A8="",H8=""),"",H8-A8)</f>
        <v>67</v>
      </c>
      <c r="Z8" s="15" t="n">
        <f aca="false">IF(OR(A8="",Q8=""),"",Q8-A8)</f>
        <v>36</v>
      </c>
      <c r="AA8" s="16" t="n">
        <f aca="false">IF(OR(L8="",J8=""),"",L8*IF(K8="",$C$3,K8)*J8*IF(E8="Short",1,-1))</f>
        <v>-420</v>
      </c>
      <c r="AB8" s="16" t="n">
        <f aca="false">IF(OR(A8="",L8="",J8=""),"",IF(N(U8)&gt;0,U8,IF(E8="Long",L8*IF(K8="",$C$3,K8)*J8,IF(AND(N(F8)&gt;0,N(G8)&gt;0),MAX(0,ABS(F8-G8)-L8)*IF(K8="",$C$3,K8)*J8,IF(AND(D8="Put",N(F8)&gt;0),MAX(0,F8-L8)*IF(K8="",$C$3,K8)*J8,"")))))</f>
        <v>420</v>
      </c>
      <c r="AC8" s="16" t="n">
        <f aca="false">IF(OR(A8="",L8="",J8="",R8="",R8="Open"),"",IF(E8="Short",L8-N(S8),N(S8)-L8)*IF(K8="",$C$3,K8)*J8-N(T8))</f>
        <v>268.7</v>
      </c>
      <c r="AD8" s="17" t="n">
        <f aca="false">IF(OR(AC8="",AB8=""),"",IF(AB8&gt;0,AC8/AB8,""))</f>
        <v>0.639761904761905</v>
      </c>
      <c r="AE8" s="18" t="n">
        <f aca="false">IF(OR(AC8="",Q8=""),"",DATE(YEAR(Q8),MONTH(Q8),1))</f>
        <v>46054</v>
      </c>
      <c r="AF8" s="15" t="n">
        <f aca="false">IF(AC8="","",1)</f>
        <v>1</v>
      </c>
    </row>
    <row r="9" customFormat="false" ht="28.35" hidden="false" customHeight="false" outlineLevel="0" collapsed="false">
      <c r="A9" s="8" t="n">
        <v>46056</v>
      </c>
      <c r="B9" s="9" t="s">
        <v>106</v>
      </c>
      <c r="C9" s="34" t="s">
        <v>107</v>
      </c>
      <c r="D9" s="34" t="s">
        <v>91</v>
      </c>
      <c r="E9" s="34" t="s">
        <v>92</v>
      </c>
      <c r="F9" s="10" t="n">
        <v>400</v>
      </c>
      <c r="G9" s="10" t="n">
        <v>395</v>
      </c>
      <c r="H9" s="8" t="n">
        <v>46101</v>
      </c>
      <c r="I9" s="10" t="n">
        <v>412</v>
      </c>
      <c r="J9" s="9" t="n">
        <v>2</v>
      </c>
      <c r="K9" s="9"/>
      <c r="L9" s="10" t="n">
        <v>1.15</v>
      </c>
      <c r="M9" s="11" t="n">
        <v>-0.22</v>
      </c>
      <c r="N9" s="12" t="n">
        <v>0.21</v>
      </c>
      <c r="O9" s="13" t="s">
        <v>108</v>
      </c>
      <c r="P9" s="13" t="s">
        <v>109</v>
      </c>
      <c r="Q9" s="8" t="n">
        <v>46083</v>
      </c>
      <c r="R9" s="34" t="s">
        <v>72</v>
      </c>
      <c r="S9" s="10" t="n">
        <v>0.55</v>
      </c>
      <c r="T9" s="14" t="n">
        <v>5.2</v>
      </c>
      <c r="U9" s="14"/>
      <c r="V9" s="34" t="s">
        <v>96</v>
      </c>
      <c r="W9" s="34" t="s">
        <v>97</v>
      </c>
      <c r="X9" s="13" t="s">
        <v>110</v>
      </c>
      <c r="Y9" s="15" t="n">
        <f aca="false">IF(OR(A9="",H9=""),"",H9-A9)</f>
        <v>45</v>
      </c>
      <c r="Z9" s="15" t="n">
        <f aca="false">IF(OR(A9="",Q9=""),"",Q9-A9)</f>
        <v>27</v>
      </c>
      <c r="AA9" s="16" t="n">
        <f aca="false">IF(OR(L9="",J9=""),"",L9*IF(K9="",$C$3,K9)*J9*IF(E9="Short",1,-1))</f>
        <v>230</v>
      </c>
      <c r="AB9" s="16" t="n">
        <f aca="false">IF(OR(A9="",L9="",J9=""),"",IF(N(U9)&gt;0,U9,IF(E9="Long",L9*IF(K9="",$C$3,K9)*J9,IF(AND(N(F9)&gt;0,N(G9)&gt;0),MAX(0,ABS(F9-G9)-L9)*IF(K9="",$C$3,K9)*J9,IF(AND(D9="Put",N(F9)&gt;0),MAX(0,F9-L9)*IF(K9="",$C$3,K9)*J9,"")))))</f>
        <v>770</v>
      </c>
      <c r="AC9" s="16" t="n">
        <f aca="false">IF(OR(A9="",L9="",J9="",R9="",R9="Open"),"",IF(E9="Short",L9-N(S9),N(S9)-L9)*IF(K9="",$C$3,K9)*J9-N(T9))</f>
        <v>114.8</v>
      </c>
      <c r="AD9" s="17" t="n">
        <f aca="false">IF(OR(AC9="",AB9=""),"",IF(AB9&gt;0,AC9/AB9,""))</f>
        <v>0.149090909090909</v>
      </c>
      <c r="AE9" s="18" t="n">
        <f aca="false">IF(OR(AC9="",Q9=""),"",DATE(YEAR(Q9),MONTH(Q9),1))</f>
        <v>46082</v>
      </c>
      <c r="AF9" s="15" t="n">
        <f aca="false">IF(AC9="","",1)</f>
        <v>1</v>
      </c>
    </row>
    <row r="10" customFormat="false" ht="28.35" hidden="false" customHeight="false" outlineLevel="0" collapsed="false">
      <c r="A10" s="8" t="n">
        <v>46076</v>
      </c>
      <c r="B10" s="9" t="s">
        <v>111</v>
      </c>
      <c r="C10" s="34" t="s">
        <v>112</v>
      </c>
      <c r="D10" s="34" t="s">
        <v>91</v>
      </c>
      <c r="E10" s="34" t="s">
        <v>102</v>
      </c>
      <c r="F10" s="10" t="n">
        <v>80</v>
      </c>
      <c r="G10" s="10"/>
      <c r="H10" s="8" t="n">
        <v>46157</v>
      </c>
      <c r="I10" s="10" t="n">
        <v>82.5</v>
      </c>
      <c r="J10" s="9" t="n">
        <v>2</v>
      </c>
      <c r="K10" s="9"/>
      <c r="L10" s="10" t="n">
        <v>3.5</v>
      </c>
      <c r="M10" s="11" t="n">
        <v>-0.42</v>
      </c>
      <c r="N10" s="12" t="n">
        <v>0.45</v>
      </c>
      <c r="O10" s="13" t="s">
        <v>113</v>
      </c>
      <c r="P10" s="13" t="s">
        <v>114</v>
      </c>
      <c r="Q10" s="8" t="n">
        <v>46122</v>
      </c>
      <c r="R10" s="34" t="s">
        <v>72</v>
      </c>
      <c r="S10" s="10" t="n">
        <v>1.2</v>
      </c>
      <c r="T10" s="14" t="n">
        <v>2.6</v>
      </c>
      <c r="U10" s="14"/>
      <c r="V10" s="34" t="s">
        <v>115</v>
      </c>
      <c r="W10" s="34" t="s">
        <v>116</v>
      </c>
      <c r="X10" s="13" t="s">
        <v>117</v>
      </c>
      <c r="Y10" s="15" t="n">
        <f aca="false">IF(OR(A10="",H10=""),"",H10-A10)</f>
        <v>81</v>
      </c>
      <c r="Z10" s="15" t="n">
        <f aca="false">IF(OR(A10="",Q10=""),"",Q10-A10)</f>
        <v>46</v>
      </c>
      <c r="AA10" s="16" t="n">
        <f aca="false">IF(OR(L10="",J10=""),"",L10*IF(K10="",$C$3,K10)*J10*IF(E10="Short",1,-1))</f>
        <v>-700</v>
      </c>
      <c r="AB10" s="16" t="n">
        <f aca="false">IF(OR(A10="",L10="",J10=""),"",IF(N(U10)&gt;0,U10,IF(E10="Long",L10*IF(K10="",$C$3,K10)*J10,IF(AND(N(F10)&gt;0,N(G10)&gt;0),MAX(0,ABS(F10-G10)-L10)*IF(K10="",$C$3,K10)*J10,IF(AND(D10="Put",N(F10)&gt;0),MAX(0,F10-L10)*IF(K10="",$C$3,K10)*J10,"")))))</f>
        <v>700</v>
      </c>
      <c r="AC10" s="16" t="n">
        <f aca="false">IF(OR(A10="",L10="",J10="",R10="",R10="Open"),"",IF(E10="Short",L10-N(S10),N(S10)-L10)*IF(K10="",$C$3,K10)*J10-N(T10))</f>
        <v>-462.6</v>
      </c>
      <c r="AD10" s="17" t="n">
        <f aca="false">IF(OR(AC10="",AB10=""),"",IF(AB10&gt;0,AC10/AB10,""))</f>
        <v>-0.660857142857143</v>
      </c>
      <c r="AE10" s="18" t="n">
        <f aca="false">IF(OR(AC10="",Q10=""),"",DATE(YEAR(Q10),MONTH(Q10),1))</f>
        <v>46113</v>
      </c>
      <c r="AF10" s="15" t="n">
        <f aca="false">IF(AC10="","",1)</f>
        <v>1</v>
      </c>
    </row>
    <row r="11" customFormat="false" ht="28.35" hidden="false" customHeight="false" outlineLevel="0" collapsed="false">
      <c r="A11" s="8" t="n">
        <v>46090</v>
      </c>
      <c r="B11" s="9" t="s">
        <v>89</v>
      </c>
      <c r="C11" s="34" t="s">
        <v>118</v>
      </c>
      <c r="D11" s="34" t="s">
        <v>101</v>
      </c>
      <c r="E11" s="34" t="s">
        <v>92</v>
      </c>
      <c r="F11" s="10" t="n">
        <v>55</v>
      </c>
      <c r="G11" s="10"/>
      <c r="H11" s="8" t="n">
        <v>46129</v>
      </c>
      <c r="I11" s="10" t="n">
        <v>53.2</v>
      </c>
      <c r="J11" s="9" t="n">
        <v>2</v>
      </c>
      <c r="K11" s="9"/>
      <c r="L11" s="10" t="n">
        <v>0.95</v>
      </c>
      <c r="M11" s="11" t="n">
        <v>0.28</v>
      </c>
      <c r="N11" s="12" t="n">
        <v>0.29</v>
      </c>
      <c r="O11" s="13" t="s">
        <v>119</v>
      </c>
      <c r="P11" s="13" t="s">
        <v>120</v>
      </c>
      <c r="Q11" s="8" t="n">
        <v>46129</v>
      </c>
      <c r="R11" s="34" t="s">
        <v>121</v>
      </c>
      <c r="S11" s="10" t="n">
        <v>1.1</v>
      </c>
      <c r="T11" s="14" t="n">
        <v>2.6</v>
      </c>
      <c r="U11" s="14" t="n">
        <v>10210</v>
      </c>
      <c r="V11" s="34" t="s">
        <v>96</v>
      </c>
      <c r="W11" s="34" t="s">
        <v>97</v>
      </c>
      <c r="X11" s="13" t="s">
        <v>122</v>
      </c>
      <c r="Y11" s="15" t="n">
        <f aca="false">IF(OR(A11="",H11=""),"",H11-A11)</f>
        <v>39</v>
      </c>
      <c r="Z11" s="15" t="n">
        <f aca="false">IF(OR(A11="",Q11=""),"",Q11-A11)</f>
        <v>39</v>
      </c>
      <c r="AA11" s="16" t="n">
        <f aca="false">IF(OR(L11="",J11=""),"",L11*IF(K11="",$C$3,K11)*J11*IF(E11="Short",1,-1))</f>
        <v>190</v>
      </c>
      <c r="AB11" s="16" t="n">
        <f aca="false">IF(OR(A11="",L11="",J11=""),"",IF(N(U11)&gt;0,U11,IF(E11="Long",L11*IF(K11="",$C$3,K11)*J11,IF(AND(N(F11)&gt;0,N(G11)&gt;0),MAX(0,ABS(F11-G11)-L11)*IF(K11="",$C$3,K11)*J11,IF(AND(D11="Put",N(F11)&gt;0),MAX(0,F11-L11)*IF(K11="",$C$3,K11)*J11,"")))))</f>
        <v>10210</v>
      </c>
      <c r="AC11" s="16" t="n">
        <f aca="false">IF(OR(A11="",L11="",J11="",R11="",R11="Open"),"",IF(E11="Short",L11-N(S11),N(S11)-L11)*IF(K11="",$C$3,K11)*J11-N(T11))</f>
        <v>-32.6</v>
      </c>
      <c r="AD11" s="17" t="n">
        <f aca="false">IF(OR(AC11="",AB11=""),"",IF(AB11&gt;0,AC11/AB11,""))</f>
        <v>-0.00319294809010774</v>
      </c>
      <c r="AE11" s="18" t="n">
        <f aca="false">IF(OR(AC11="",Q11=""),"",DATE(YEAR(Q11),MONTH(Q11),1))</f>
        <v>46113</v>
      </c>
      <c r="AF11" s="15" t="n">
        <f aca="false">IF(AC11="","",1)</f>
        <v>1</v>
      </c>
    </row>
    <row r="12" customFormat="false" ht="15" hidden="false" customHeight="false" outlineLevel="0" collapsed="false">
      <c r="A12" s="8" t="n">
        <v>46126</v>
      </c>
      <c r="B12" s="9" t="s">
        <v>99</v>
      </c>
      <c r="C12" s="34" t="s">
        <v>123</v>
      </c>
      <c r="D12" s="34" t="s">
        <v>101</v>
      </c>
      <c r="E12" s="34" t="s">
        <v>92</v>
      </c>
      <c r="F12" s="10" t="n">
        <v>140</v>
      </c>
      <c r="G12" s="10" t="n">
        <v>145</v>
      </c>
      <c r="H12" s="8" t="n">
        <v>46157</v>
      </c>
      <c r="I12" s="10" t="n">
        <v>131</v>
      </c>
      <c r="J12" s="9" t="n">
        <v>1</v>
      </c>
      <c r="K12" s="9"/>
      <c r="L12" s="10" t="n">
        <v>1.6</v>
      </c>
      <c r="M12" s="11" t="n">
        <v>0.3</v>
      </c>
      <c r="N12" s="12" t="n">
        <v>0.41</v>
      </c>
      <c r="O12" s="13" t="s">
        <v>124</v>
      </c>
      <c r="P12" s="13" t="s">
        <v>125</v>
      </c>
      <c r="Q12" s="8" t="n">
        <v>46150</v>
      </c>
      <c r="R12" s="34" t="s">
        <v>72</v>
      </c>
      <c r="S12" s="10" t="n">
        <v>3.9</v>
      </c>
      <c r="T12" s="14" t="n">
        <v>2.6</v>
      </c>
      <c r="U12" s="14"/>
      <c r="V12" s="34" t="s">
        <v>115</v>
      </c>
      <c r="W12" s="34" t="s">
        <v>116</v>
      </c>
      <c r="X12" s="13" t="s">
        <v>126</v>
      </c>
      <c r="Y12" s="15" t="n">
        <f aca="false">IF(OR(A12="",H12=""),"",H12-A12)</f>
        <v>31</v>
      </c>
      <c r="Z12" s="15" t="n">
        <f aca="false">IF(OR(A12="",Q12=""),"",Q12-A12)</f>
        <v>24</v>
      </c>
      <c r="AA12" s="16" t="n">
        <f aca="false">IF(OR(L12="",J12=""),"",L12*IF(K12="",$C$3,K12)*J12*IF(E12="Short",1,-1))</f>
        <v>160</v>
      </c>
      <c r="AB12" s="16" t="n">
        <f aca="false">IF(OR(A12="",L12="",J12=""),"",IF(N(U12)&gt;0,U12,IF(E12="Long",L12*IF(K12="",$C$3,K12)*J12,IF(AND(N(F12)&gt;0,N(G12)&gt;0),MAX(0,ABS(F12-G12)-L12)*IF(K12="",$C$3,K12)*J12,IF(AND(D12="Put",N(F12)&gt;0),MAX(0,F12-L12)*IF(K12="",$C$3,K12)*J12,"")))))</f>
        <v>340</v>
      </c>
      <c r="AC12" s="16" t="n">
        <f aca="false">IF(OR(A12="",L12="",J12="",R12="",R12="Open"),"",IF(E12="Short",L12-N(S12),N(S12)-L12)*IF(K12="",$C$3,K12)*J12-N(T12))</f>
        <v>-232.6</v>
      </c>
      <c r="AD12" s="17" t="n">
        <f aca="false">IF(OR(AC12="",AB12=""),"",IF(AB12&gt;0,AC12/AB12,""))</f>
        <v>-0.684117647058823</v>
      </c>
      <c r="AE12" s="18" t="n">
        <f aca="false">IF(OR(AC12="",Q12=""),"",DATE(YEAR(Q12),MONTH(Q12),1))</f>
        <v>46143</v>
      </c>
      <c r="AF12" s="15" t="n">
        <f aca="false">IF(AC12="","",1)</f>
        <v>1</v>
      </c>
    </row>
    <row r="13" customFormat="false" ht="28.35" hidden="false" customHeight="false" outlineLevel="0" collapsed="false">
      <c r="A13" s="8" t="n">
        <v>46146</v>
      </c>
      <c r="B13" s="9" t="s">
        <v>106</v>
      </c>
      <c r="C13" s="34" t="s">
        <v>127</v>
      </c>
      <c r="D13" s="34" t="s">
        <v>128</v>
      </c>
      <c r="E13" s="34" t="s">
        <v>92</v>
      </c>
      <c r="F13" s="10" t="n">
        <v>430</v>
      </c>
      <c r="G13" s="10" t="n">
        <v>440</v>
      </c>
      <c r="H13" s="8" t="n">
        <v>46192</v>
      </c>
      <c r="I13" s="10" t="n">
        <v>415</v>
      </c>
      <c r="J13" s="9" t="n">
        <v>1</v>
      </c>
      <c r="K13" s="9"/>
      <c r="L13" s="10" t="n">
        <v>2.8</v>
      </c>
      <c r="M13" s="11" t="n">
        <v>0.05</v>
      </c>
      <c r="N13" s="12" t="n">
        <v>0.18</v>
      </c>
      <c r="O13" s="13" t="s">
        <v>129</v>
      </c>
      <c r="P13" s="13" t="s">
        <v>130</v>
      </c>
      <c r="Q13" s="8" t="n">
        <v>46178</v>
      </c>
      <c r="R13" s="34" t="s">
        <v>72</v>
      </c>
      <c r="S13" s="10" t="n">
        <v>1.3</v>
      </c>
      <c r="T13" s="14" t="n">
        <v>5.2</v>
      </c>
      <c r="U13" s="14"/>
      <c r="V13" s="34" t="s">
        <v>96</v>
      </c>
      <c r="W13" s="34" t="s">
        <v>97</v>
      </c>
      <c r="X13" s="13" t="s">
        <v>131</v>
      </c>
      <c r="Y13" s="15" t="n">
        <f aca="false">IF(OR(A13="",H13=""),"",H13-A13)</f>
        <v>46</v>
      </c>
      <c r="Z13" s="15" t="n">
        <f aca="false">IF(OR(A13="",Q13=""),"",Q13-A13)</f>
        <v>32</v>
      </c>
      <c r="AA13" s="16" t="n">
        <f aca="false">IF(OR(L13="",J13=""),"",L13*IF(K13="",$C$3,K13)*J13*IF(E13="Short",1,-1))</f>
        <v>280</v>
      </c>
      <c r="AB13" s="16" t="n">
        <f aca="false">IF(OR(A13="",L13="",J13=""),"",IF(N(U13)&gt;0,U13,IF(E13="Long",L13*IF(K13="",$C$3,K13)*J13,IF(AND(N(F13)&gt;0,N(G13)&gt;0),MAX(0,ABS(F13-G13)-L13)*IF(K13="",$C$3,K13)*J13,IF(AND(D13="Put",N(F13)&gt;0),MAX(0,F13-L13)*IF(K13="",$C$3,K13)*J13,"")))))</f>
        <v>720</v>
      </c>
      <c r="AC13" s="16" t="n">
        <f aca="false">IF(OR(A13="",L13="",J13="",R13="",R13="Open"),"",IF(E13="Short",L13-N(S13),N(S13)-L13)*IF(K13="",$C$3,K13)*J13-N(T13))</f>
        <v>144.8</v>
      </c>
      <c r="AD13" s="17" t="n">
        <f aca="false">IF(OR(AC13="",AB13=""),"",IF(AB13&gt;0,AC13/AB13,""))</f>
        <v>0.201111111111111</v>
      </c>
      <c r="AE13" s="18" t="n">
        <f aca="false">IF(OR(AC13="",Q13=""),"",DATE(YEAR(Q13),MONTH(Q13),1))</f>
        <v>46174</v>
      </c>
      <c r="AF13" s="15" t="n">
        <f aca="false">IF(AC13="","",1)</f>
        <v>1</v>
      </c>
    </row>
    <row r="14" customFormat="false" ht="28.35" hidden="false" customHeight="false" outlineLevel="0" collapsed="false">
      <c r="A14" s="8" t="n">
        <v>46160</v>
      </c>
      <c r="B14" s="9" t="s">
        <v>132</v>
      </c>
      <c r="C14" s="34" t="s">
        <v>100</v>
      </c>
      <c r="D14" s="34" t="s">
        <v>101</v>
      </c>
      <c r="E14" s="34" t="s">
        <v>102</v>
      </c>
      <c r="F14" s="10" t="n">
        <v>25</v>
      </c>
      <c r="G14" s="10"/>
      <c r="H14" s="8" t="n">
        <v>46192</v>
      </c>
      <c r="I14" s="10" t="n">
        <v>24.1</v>
      </c>
      <c r="J14" s="9" t="n">
        <v>5</v>
      </c>
      <c r="K14" s="9"/>
      <c r="L14" s="10" t="n">
        <v>0.85</v>
      </c>
      <c r="M14" s="11" t="n">
        <v>0.4</v>
      </c>
      <c r="N14" s="12" t="n">
        <v>0.62</v>
      </c>
      <c r="O14" s="13" t="s">
        <v>133</v>
      </c>
      <c r="P14" s="13" t="s">
        <v>134</v>
      </c>
      <c r="Q14" s="8" t="n">
        <v>46192</v>
      </c>
      <c r="R14" s="34" t="s">
        <v>95</v>
      </c>
      <c r="S14" s="10"/>
      <c r="T14" s="14" t="n">
        <v>3.25</v>
      </c>
      <c r="U14" s="14"/>
      <c r="V14" s="34" t="s">
        <v>115</v>
      </c>
      <c r="W14" s="34" t="s">
        <v>135</v>
      </c>
      <c r="X14" s="13" t="s">
        <v>136</v>
      </c>
      <c r="Y14" s="15" t="n">
        <f aca="false">IF(OR(A14="",H14=""),"",H14-A14)</f>
        <v>32</v>
      </c>
      <c r="Z14" s="15" t="n">
        <f aca="false">IF(OR(A14="",Q14=""),"",Q14-A14)</f>
        <v>32</v>
      </c>
      <c r="AA14" s="16" t="n">
        <f aca="false">IF(OR(L14="",J14=""),"",L14*IF(K14="",$C$3,K14)*J14*IF(E14="Short",1,-1))</f>
        <v>-425</v>
      </c>
      <c r="AB14" s="16" t="n">
        <f aca="false">IF(OR(A14="",L14="",J14=""),"",IF(N(U14)&gt;0,U14,IF(E14="Long",L14*IF(K14="",$C$3,K14)*J14,IF(AND(N(F14)&gt;0,N(G14)&gt;0),MAX(0,ABS(F14-G14)-L14)*IF(K14="",$C$3,K14)*J14,IF(AND(D14="Put",N(F14)&gt;0),MAX(0,F14-L14)*IF(K14="",$C$3,K14)*J14,"")))))</f>
        <v>425</v>
      </c>
      <c r="AC14" s="16" t="n">
        <f aca="false">IF(OR(A14="",L14="",J14="",R14="",R14="Open"),"",IF(E14="Short",L14-N(S14),N(S14)-L14)*IF(K14="",$C$3,K14)*J14-N(T14))</f>
        <v>-428.25</v>
      </c>
      <c r="AD14" s="17" t="n">
        <f aca="false">IF(OR(AC14="",AB14=""),"",IF(AB14&gt;0,AC14/AB14,""))</f>
        <v>-1.00764705882353</v>
      </c>
      <c r="AE14" s="18" t="n">
        <f aca="false">IF(OR(AC14="",Q14=""),"",DATE(YEAR(Q14),MONTH(Q14),1))</f>
        <v>46174</v>
      </c>
      <c r="AF14" s="15" t="n">
        <f aca="false">IF(AC14="","",1)</f>
        <v>1</v>
      </c>
    </row>
    <row r="15" customFormat="false" ht="28.35" hidden="false" customHeight="false" outlineLevel="0" collapsed="false">
      <c r="A15" s="8" t="n">
        <v>46181</v>
      </c>
      <c r="B15" s="9" t="s">
        <v>89</v>
      </c>
      <c r="C15" s="34" t="s">
        <v>90</v>
      </c>
      <c r="D15" s="34" t="s">
        <v>91</v>
      </c>
      <c r="E15" s="34" t="s">
        <v>92</v>
      </c>
      <c r="F15" s="10" t="n">
        <v>48</v>
      </c>
      <c r="G15" s="10"/>
      <c r="H15" s="8" t="n">
        <v>46220</v>
      </c>
      <c r="I15" s="10" t="n">
        <v>50.3</v>
      </c>
      <c r="J15" s="9" t="n">
        <v>2</v>
      </c>
      <c r="K15" s="9"/>
      <c r="L15" s="10" t="n">
        <v>1.05</v>
      </c>
      <c r="M15" s="11" t="n">
        <v>-0.27</v>
      </c>
      <c r="N15" s="12" t="n">
        <v>0.3</v>
      </c>
      <c r="O15" s="13" t="s">
        <v>137</v>
      </c>
      <c r="P15" s="13" t="s">
        <v>138</v>
      </c>
      <c r="Q15" s="8" t="n">
        <v>46220</v>
      </c>
      <c r="R15" s="34" t="s">
        <v>121</v>
      </c>
      <c r="S15" s="10" t="n">
        <v>1.6</v>
      </c>
      <c r="T15" s="14" t="n">
        <v>2.6</v>
      </c>
      <c r="U15" s="14"/>
      <c r="V15" s="34" t="s">
        <v>96</v>
      </c>
      <c r="W15" s="34" t="s">
        <v>97</v>
      </c>
      <c r="X15" s="13" t="s">
        <v>139</v>
      </c>
      <c r="Y15" s="15" t="n">
        <f aca="false">IF(OR(A15="",H15=""),"",H15-A15)</f>
        <v>39</v>
      </c>
      <c r="Z15" s="15" t="n">
        <f aca="false">IF(OR(A15="",Q15=""),"",Q15-A15)</f>
        <v>39</v>
      </c>
      <c r="AA15" s="16" t="n">
        <f aca="false">IF(OR(L15="",J15=""),"",L15*IF(K15="",$C$3,K15)*J15*IF(E15="Short",1,-1))</f>
        <v>210</v>
      </c>
      <c r="AB15" s="16" t="n">
        <f aca="false">IF(OR(A15="",L15="",J15=""),"",IF(N(U15)&gt;0,U15,IF(E15="Long",L15*IF(K15="",$C$3,K15)*J15,IF(AND(N(F15)&gt;0,N(G15)&gt;0),MAX(0,ABS(F15-G15)-L15)*IF(K15="",$C$3,K15)*J15,IF(AND(D15="Put",N(F15)&gt;0),MAX(0,F15-L15)*IF(K15="",$C$3,K15)*J15,"")))))</f>
        <v>9390</v>
      </c>
      <c r="AC15" s="16" t="n">
        <f aca="false">IF(OR(A15="",L15="",J15="",R15="",R15="Open"),"",IF(E15="Short",L15-N(S15),N(S15)-L15)*IF(K15="",$C$3,K15)*J15-N(T15))</f>
        <v>-112.6</v>
      </c>
      <c r="AD15" s="17" t="n">
        <f aca="false">IF(OR(AC15="",AB15=""),"",IF(AB15&gt;0,AC15/AB15,""))</f>
        <v>-0.0119914802981896</v>
      </c>
      <c r="AE15" s="18" t="n">
        <f aca="false">IF(OR(AC15="",Q15=""),"",DATE(YEAR(Q15),MONTH(Q15),1))</f>
        <v>46204</v>
      </c>
      <c r="AF15" s="15" t="n">
        <f aca="false">IF(AC15="","",1)</f>
        <v>1</v>
      </c>
    </row>
    <row r="16" customFormat="false" ht="28.35" hidden="false" customHeight="false" outlineLevel="0" collapsed="false">
      <c r="A16" s="8" t="n">
        <v>46209</v>
      </c>
      <c r="B16" s="9" t="s">
        <v>111</v>
      </c>
      <c r="C16" s="34" t="s">
        <v>140</v>
      </c>
      <c r="D16" s="34" t="s">
        <v>91</v>
      </c>
      <c r="E16" s="34" t="s">
        <v>102</v>
      </c>
      <c r="F16" s="10" t="n">
        <v>85</v>
      </c>
      <c r="G16" s="10" t="n">
        <v>80</v>
      </c>
      <c r="H16" s="8" t="n">
        <v>46255</v>
      </c>
      <c r="I16" s="10" t="n">
        <v>86.2</v>
      </c>
      <c r="J16" s="9" t="n">
        <v>2</v>
      </c>
      <c r="K16" s="9"/>
      <c r="L16" s="10" t="n">
        <v>1.9</v>
      </c>
      <c r="M16" s="11" t="n">
        <v>-0.35</v>
      </c>
      <c r="N16" s="12" t="n">
        <v>0.36</v>
      </c>
      <c r="O16" s="13" t="s">
        <v>141</v>
      </c>
      <c r="P16" s="13" t="s">
        <v>142</v>
      </c>
      <c r="Q16" s="8" t="n">
        <v>46237</v>
      </c>
      <c r="R16" s="34" t="s">
        <v>72</v>
      </c>
      <c r="S16" s="10" t="n">
        <v>3.6</v>
      </c>
      <c r="T16" s="14" t="n">
        <v>5.2</v>
      </c>
      <c r="U16" s="14"/>
      <c r="V16" s="34" t="s">
        <v>96</v>
      </c>
      <c r="W16" s="34" t="s">
        <v>97</v>
      </c>
      <c r="X16" s="13" t="s">
        <v>143</v>
      </c>
      <c r="Y16" s="15" t="n">
        <f aca="false">IF(OR(A16="",H16=""),"",H16-A16)</f>
        <v>46</v>
      </c>
      <c r="Z16" s="15" t="n">
        <f aca="false">IF(OR(A16="",Q16=""),"",Q16-A16)</f>
        <v>28</v>
      </c>
      <c r="AA16" s="16" t="n">
        <f aca="false">IF(OR(L16="",J16=""),"",L16*IF(K16="",$C$3,K16)*J16*IF(E16="Short",1,-1))</f>
        <v>-380</v>
      </c>
      <c r="AB16" s="16" t="n">
        <f aca="false">IF(OR(A16="",L16="",J16=""),"",IF(N(U16)&gt;0,U16,IF(E16="Long",L16*IF(K16="",$C$3,K16)*J16,IF(AND(N(F16)&gt;0,N(G16)&gt;0),MAX(0,ABS(F16-G16)-L16)*IF(K16="",$C$3,K16)*J16,IF(AND(D16="Put",N(F16)&gt;0),MAX(0,F16-L16)*IF(K16="",$C$3,K16)*J16,"")))))</f>
        <v>380</v>
      </c>
      <c r="AC16" s="16" t="n">
        <f aca="false">IF(OR(A16="",L16="",J16="",R16="",R16="Open"),"",IF(E16="Short",L16-N(S16),N(S16)-L16)*IF(K16="",$C$3,K16)*J16-N(T16))</f>
        <v>334.8</v>
      </c>
      <c r="AD16" s="17" t="n">
        <f aca="false">IF(OR(AC16="",AB16=""),"",IF(AB16&gt;0,AC16/AB16,""))</f>
        <v>0.881052631578948</v>
      </c>
      <c r="AE16" s="18" t="n">
        <f aca="false">IF(OR(AC16="",Q16=""),"",DATE(YEAR(Q16),MONTH(Q16),1))</f>
        <v>46235</v>
      </c>
      <c r="AF16" s="15" t="n">
        <f aca="false">IF(AC16="","",1)</f>
        <v>1</v>
      </c>
    </row>
    <row r="17" customFormat="false" ht="15" hidden="false" customHeight="false" outlineLevel="0" collapsed="false">
      <c r="A17" s="8" t="n">
        <v>46223</v>
      </c>
      <c r="B17" s="9" t="s">
        <v>99</v>
      </c>
      <c r="C17" s="34" t="s">
        <v>112</v>
      </c>
      <c r="D17" s="34" t="s">
        <v>91</v>
      </c>
      <c r="E17" s="34" t="s">
        <v>102</v>
      </c>
      <c r="F17" s="10" t="n">
        <v>125</v>
      </c>
      <c r="G17" s="10"/>
      <c r="H17" s="8" t="n">
        <v>46255</v>
      </c>
      <c r="I17" s="10" t="n">
        <v>128.5</v>
      </c>
      <c r="J17" s="9" t="n">
        <v>1</v>
      </c>
      <c r="K17" s="9"/>
      <c r="L17" s="10" t="n">
        <v>3.1</v>
      </c>
      <c r="M17" s="11" t="n">
        <v>-0.38</v>
      </c>
      <c r="N17" s="12" t="n">
        <v>0.35</v>
      </c>
      <c r="O17" s="13" t="s">
        <v>144</v>
      </c>
      <c r="P17" s="13" t="s">
        <v>145</v>
      </c>
      <c r="Q17" s="8" t="n">
        <v>46232</v>
      </c>
      <c r="R17" s="34" t="s">
        <v>72</v>
      </c>
      <c r="S17" s="10" t="n">
        <v>1.4</v>
      </c>
      <c r="T17" s="14" t="n">
        <v>1.3</v>
      </c>
      <c r="U17" s="14"/>
      <c r="V17" s="34" t="s">
        <v>96</v>
      </c>
      <c r="W17" s="34" t="s">
        <v>97</v>
      </c>
      <c r="X17" s="13" t="s">
        <v>146</v>
      </c>
      <c r="Y17" s="15" t="n">
        <f aca="false">IF(OR(A17="",H17=""),"",H17-A17)</f>
        <v>32</v>
      </c>
      <c r="Z17" s="15" t="n">
        <f aca="false">IF(OR(A17="",Q17=""),"",Q17-A17)</f>
        <v>9</v>
      </c>
      <c r="AA17" s="16" t="n">
        <f aca="false">IF(OR(L17="",J17=""),"",L17*IF(K17="",$C$3,K17)*J17*IF(E17="Short",1,-1))</f>
        <v>-310</v>
      </c>
      <c r="AB17" s="16" t="n">
        <f aca="false">IF(OR(A17="",L17="",J17=""),"",IF(N(U17)&gt;0,U17,IF(E17="Long",L17*IF(K17="",$C$3,K17)*J17,IF(AND(N(F17)&gt;0,N(G17)&gt;0),MAX(0,ABS(F17-G17)-L17)*IF(K17="",$C$3,K17)*J17,IF(AND(D17="Put",N(F17)&gt;0),MAX(0,F17-L17)*IF(K17="",$C$3,K17)*J17,"")))))</f>
        <v>310</v>
      </c>
      <c r="AC17" s="16" t="n">
        <f aca="false">IF(OR(A17="",L17="",J17="",R17="",R17="Open"),"",IF(E17="Short",L17-N(S17),N(S17)-L17)*IF(K17="",$C$3,K17)*J17-N(T17))</f>
        <v>-171.3</v>
      </c>
      <c r="AD17" s="17" t="n">
        <f aca="false">IF(OR(AC17="",AB17=""),"",IF(AB17&gt;0,AC17/AB17,""))</f>
        <v>-0.552580645161291</v>
      </c>
      <c r="AE17" s="18" t="n">
        <f aca="false">IF(OR(AC17="",Q17=""),"",DATE(YEAR(Q17),MONTH(Q17),1))</f>
        <v>46204</v>
      </c>
      <c r="AF17" s="15" t="n">
        <f aca="false">IF(AC17="","",1)</f>
        <v>1</v>
      </c>
    </row>
    <row r="18" customFormat="false" ht="15" hidden="false" customHeight="false" outlineLevel="0" collapsed="false">
      <c r="A18" s="8" t="n">
        <v>46244</v>
      </c>
      <c r="B18" s="9" t="s">
        <v>106</v>
      </c>
      <c r="C18" s="34" t="s">
        <v>147</v>
      </c>
      <c r="D18" s="34" t="s">
        <v>101</v>
      </c>
      <c r="E18" s="34" t="s">
        <v>102</v>
      </c>
      <c r="F18" s="10" t="n">
        <v>420</v>
      </c>
      <c r="G18" s="10" t="n">
        <v>430</v>
      </c>
      <c r="H18" s="8" t="n">
        <v>46283</v>
      </c>
      <c r="I18" s="10" t="n">
        <v>418</v>
      </c>
      <c r="J18" s="9" t="n">
        <v>2</v>
      </c>
      <c r="K18" s="9"/>
      <c r="L18" s="10" t="n">
        <v>3.8</v>
      </c>
      <c r="M18" s="11" t="n">
        <v>0.45</v>
      </c>
      <c r="N18" s="12" t="n">
        <v>0.2</v>
      </c>
      <c r="O18" s="13" t="s">
        <v>148</v>
      </c>
      <c r="P18" s="13" t="s">
        <v>149</v>
      </c>
      <c r="Q18" s="8" t="n">
        <v>46276</v>
      </c>
      <c r="R18" s="34" t="s">
        <v>72</v>
      </c>
      <c r="S18" s="10" t="n">
        <v>7.4</v>
      </c>
      <c r="T18" s="14" t="n">
        <v>5.2</v>
      </c>
      <c r="U18" s="14"/>
      <c r="V18" s="34" t="s">
        <v>96</v>
      </c>
      <c r="W18" s="34" t="s">
        <v>97</v>
      </c>
      <c r="X18" s="13" t="s">
        <v>150</v>
      </c>
      <c r="Y18" s="15" t="n">
        <f aca="false">IF(OR(A18="",H18=""),"",H18-A18)</f>
        <v>39</v>
      </c>
      <c r="Z18" s="15" t="n">
        <f aca="false">IF(OR(A18="",Q18=""),"",Q18-A18)</f>
        <v>32</v>
      </c>
      <c r="AA18" s="16" t="n">
        <f aca="false">IF(OR(L18="",J18=""),"",L18*IF(K18="",$C$3,K18)*J18*IF(E18="Short",1,-1))</f>
        <v>-760</v>
      </c>
      <c r="AB18" s="16" t="n">
        <f aca="false">IF(OR(A18="",L18="",J18=""),"",IF(N(U18)&gt;0,U18,IF(E18="Long",L18*IF(K18="",$C$3,K18)*J18,IF(AND(N(F18)&gt;0,N(G18)&gt;0),MAX(0,ABS(F18-G18)-L18)*IF(K18="",$C$3,K18)*J18,IF(AND(D18="Put",N(F18)&gt;0),MAX(0,F18-L18)*IF(K18="",$C$3,K18)*J18,"")))))</f>
        <v>760</v>
      </c>
      <c r="AC18" s="16" t="n">
        <f aca="false">IF(OR(A18="",L18="",J18="",R18="",R18="Open"),"",IF(E18="Short",L18-N(S18),N(S18)-L18)*IF(K18="",$C$3,K18)*J18-N(T18))</f>
        <v>714.8</v>
      </c>
      <c r="AD18" s="17" t="n">
        <f aca="false">IF(OR(AC18="",AB18=""),"",IF(AB18&gt;0,AC18/AB18,""))</f>
        <v>0.940526315789474</v>
      </c>
      <c r="AE18" s="18" t="n">
        <f aca="false">IF(OR(AC18="",Q18=""),"",DATE(YEAR(Q18),MONTH(Q18),1))</f>
        <v>46266</v>
      </c>
      <c r="AF18" s="15" t="n">
        <f aca="false">IF(AC18="","",1)</f>
        <v>1</v>
      </c>
    </row>
    <row r="19" customFormat="false" ht="28.35" hidden="false" customHeight="false" outlineLevel="0" collapsed="false">
      <c r="A19" s="8" t="n">
        <v>46258</v>
      </c>
      <c r="B19" s="9" t="s">
        <v>132</v>
      </c>
      <c r="C19" s="34" t="s">
        <v>151</v>
      </c>
      <c r="D19" s="34" t="s">
        <v>128</v>
      </c>
      <c r="E19" s="34" t="s">
        <v>102</v>
      </c>
      <c r="F19" s="10" t="n">
        <v>30</v>
      </c>
      <c r="G19" s="10"/>
      <c r="H19" s="8" t="n">
        <v>46283</v>
      </c>
      <c r="I19" s="10" t="n">
        <v>30.2</v>
      </c>
      <c r="J19" s="9" t="n">
        <v>2</v>
      </c>
      <c r="K19" s="9"/>
      <c r="L19" s="10" t="n">
        <v>2.4</v>
      </c>
      <c r="M19" s="11" t="n">
        <v>0.04</v>
      </c>
      <c r="N19" s="12" t="n">
        <v>0.7</v>
      </c>
      <c r="O19" s="13" t="s">
        <v>152</v>
      </c>
      <c r="P19" s="13" t="s">
        <v>153</v>
      </c>
      <c r="Q19" s="8" t="n">
        <v>46273</v>
      </c>
      <c r="R19" s="34" t="s">
        <v>72</v>
      </c>
      <c r="S19" s="10" t="n">
        <v>1.5</v>
      </c>
      <c r="T19" s="14" t="n">
        <v>5.2</v>
      </c>
      <c r="U19" s="14"/>
      <c r="V19" s="34" t="s">
        <v>115</v>
      </c>
      <c r="W19" s="34" t="s">
        <v>154</v>
      </c>
      <c r="X19" s="13" t="s">
        <v>155</v>
      </c>
      <c r="Y19" s="15" t="n">
        <f aca="false">IF(OR(A19="",H19=""),"",H19-A19)</f>
        <v>25</v>
      </c>
      <c r="Z19" s="15" t="n">
        <f aca="false">IF(OR(A19="",Q19=""),"",Q19-A19)</f>
        <v>15</v>
      </c>
      <c r="AA19" s="16" t="n">
        <f aca="false">IF(OR(L19="",J19=""),"",L19*IF(K19="",$C$3,K19)*J19*IF(E19="Short",1,-1))</f>
        <v>-480</v>
      </c>
      <c r="AB19" s="16" t="n">
        <f aca="false">IF(OR(A19="",L19="",J19=""),"",IF(N(U19)&gt;0,U19,IF(E19="Long",L19*IF(K19="",$C$3,K19)*J19,IF(AND(N(F19)&gt;0,N(G19)&gt;0),MAX(0,ABS(F19-G19)-L19)*IF(K19="",$C$3,K19)*J19,IF(AND(D19="Put",N(F19)&gt;0),MAX(0,F19-L19)*IF(K19="",$C$3,K19)*J19,"")))))</f>
        <v>480</v>
      </c>
      <c r="AC19" s="16" t="n">
        <f aca="false">IF(OR(A19="",L19="",J19="",R19="",R19="Open"),"",IF(E19="Short",L19-N(S19),N(S19)-L19)*IF(K19="",$C$3,K19)*J19-N(T19))</f>
        <v>-185.2</v>
      </c>
      <c r="AD19" s="17" t="n">
        <f aca="false">IF(OR(AC19="",AB19=""),"",IF(AB19&gt;0,AC19/AB19,""))</f>
        <v>-0.385833333333333</v>
      </c>
      <c r="AE19" s="18" t="n">
        <f aca="false">IF(OR(AC19="",Q19=""),"",DATE(YEAR(Q19),MONTH(Q19),1))</f>
        <v>46266</v>
      </c>
      <c r="AF19" s="15" t="n">
        <f aca="false">IF(AC19="","",1)</f>
        <v>1</v>
      </c>
    </row>
    <row r="20" customFormat="false" ht="28.35" hidden="false" customHeight="false" outlineLevel="0" collapsed="false">
      <c r="A20" s="8" t="n">
        <v>46279</v>
      </c>
      <c r="B20" s="9" t="s">
        <v>89</v>
      </c>
      <c r="C20" s="34" t="s">
        <v>107</v>
      </c>
      <c r="D20" s="34" t="s">
        <v>91</v>
      </c>
      <c r="E20" s="34" t="s">
        <v>92</v>
      </c>
      <c r="F20" s="10" t="n">
        <v>47</v>
      </c>
      <c r="G20" s="10" t="n">
        <v>44</v>
      </c>
      <c r="H20" s="8" t="n">
        <v>46311</v>
      </c>
      <c r="I20" s="10" t="n">
        <v>49.8</v>
      </c>
      <c r="J20" s="9" t="n">
        <v>3</v>
      </c>
      <c r="K20" s="9"/>
      <c r="L20" s="10" t="n">
        <v>0.9</v>
      </c>
      <c r="M20" s="11" t="n">
        <v>-0.25</v>
      </c>
      <c r="N20" s="12" t="n">
        <v>0.31</v>
      </c>
      <c r="O20" s="13" t="s">
        <v>156</v>
      </c>
      <c r="P20" s="13" t="s">
        <v>109</v>
      </c>
      <c r="Q20" s="8" t="n">
        <v>46311</v>
      </c>
      <c r="R20" s="34" t="s">
        <v>95</v>
      </c>
      <c r="S20" s="10"/>
      <c r="T20" s="14" t="n">
        <v>7.8</v>
      </c>
      <c r="U20" s="14"/>
      <c r="V20" s="34" t="s">
        <v>96</v>
      </c>
      <c r="W20" s="34" t="s">
        <v>97</v>
      </c>
      <c r="X20" s="13" t="s">
        <v>157</v>
      </c>
      <c r="Y20" s="15" t="n">
        <f aca="false">IF(OR(A20="",H20=""),"",H20-A20)</f>
        <v>32</v>
      </c>
      <c r="Z20" s="15" t="n">
        <f aca="false">IF(OR(A20="",Q20=""),"",Q20-A20)</f>
        <v>32</v>
      </c>
      <c r="AA20" s="16" t="n">
        <f aca="false">IF(OR(L20="",J20=""),"",L20*IF(K20="",$C$3,K20)*J20*IF(E20="Short",1,-1))</f>
        <v>270</v>
      </c>
      <c r="AB20" s="16" t="n">
        <f aca="false">IF(OR(A20="",L20="",J20=""),"",IF(N(U20)&gt;0,U20,IF(E20="Long",L20*IF(K20="",$C$3,K20)*J20,IF(AND(N(F20)&gt;0,N(G20)&gt;0),MAX(0,ABS(F20-G20)-L20)*IF(K20="",$C$3,K20)*J20,IF(AND(D20="Put",N(F20)&gt;0),MAX(0,F20-L20)*IF(K20="",$C$3,K20)*J20,"")))))</f>
        <v>630</v>
      </c>
      <c r="AC20" s="16" t="n">
        <f aca="false">IF(OR(A20="",L20="",J20="",R20="",R20="Open"),"",IF(E20="Short",L20-N(S20),N(S20)-L20)*IF(K20="",$C$3,K20)*J20-N(T20))</f>
        <v>262.2</v>
      </c>
      <c r="AD20" s="17" t="n">
        <f aca="false">IF(OR(AC20="",AB20=""),"",IF(AB20&gt;0,AC20/AB20,""))</f>
        <v>0.416190476190476</v>
      </c>
      <c r="AE20" s="18" t="n">
        <f aca="false">IF(OR(AC20="",Q20=""),"",DATE(YEAR(Q20),MONTH(Q20),1))</f>
        <v>46296</v>
      </c>
      <c r="AF20" s="15" t="n">
        <f aca="false">IF(AC20="","",1)</f>
        <v>1</v>
      </c>
    </row>
    <row r="21" customFormat="false" ht="15" hidden="false" customHeight="false" outlineLevel="0" collapsed="false">
      <c r="A21" s="8" t="n">
        <v>46300</v>
      </c>
      <c r="B21" s="9" t="s">
        <v>99</v>
      </c>
      <c r="C21" s="34" t="s">
        <v>90</v>
      </c>
      <c r="D21" s="34" t="s">
        <v>91</v>
      </c>
      <c r="E21" s="34" t="s">
        <v>92</v>
      </c>
      <c r="F21" s="10" t="n">
        <v>120</v>
      </c>
      <c r="G21" s="10"/>
      <c r="H21" s="8" t="n">
        <v>46346</v>
      </c>
      <c r="I21" s="10" t="n">
        <v>127.6</v>
      </c>
      <c r="J21" s="9" t="n">
        <v>1</v>
      </c>
      <c r="K21" s="9"/>
      <c r="L21" s="10" t="n">
        <v>2.35</v>
      </c>
      <c r="M21" s="11" t="n">
        <v>-0.24</v>
      </c>
      <c r="N21" s="12" t="n">
        <v>0.33</v>
      </c>
      <c r="O21" s="13" t="s">
        <v>158</v>
      </c>
      <c r="P21" s="13" t="s">
        <v>159</v>
      </c>
      <c r="Q21" s="8"/>
      <c r="R21" s="34" t="s">
        <v>73</v>
      </c>
      <c r="S21" s="10"/>
      <c r="T21" s="14" t="n">
        <v>1.3</v>
      </c>
      <c r="U21" s="14"/>
      <c r="V21" s="34"/>
      <c r="W21" s="34"/>
      <c r="X21" s="13"/>
      <c r="Y21" s="15" t="n">
        <f aca="false">IF(OR(A21="",H21=""),"",H21-A21)</f>
        <v>46</v>
      </c>
      <c r="Z21" s="15" t="str">
        <f aca="false">IF(OR(A21="",Q21=""),"",Q21-A21)</f>
        <v/>
      </c>
      <c r="AA21" s="16" t="n">
        <f aca="false">IF(OR(L21="",J21=""),"",L21*IF(K21="",$C$3,K21)*J21*IF(E21="Short",1,-1))</f>
        <v>235</v>
      </c>
      <c r="AB21" s="16" t="n">
        <f aca="false">IF(OR(A21="",L21="",J21=""),"",IF(N(U21)&gt;0,U21,IF(E21="Long",L21*IF(K21="",$C$3,K21)*J21,IF(AND(N(F21)&gt;0,N(G21)&gt;0),MAX(0,ABS(F21-G21)-L21)*IF(K21="",$C$3,K21)*J21,IF(AND(D21="Put",N(F21)&gt;0),MAX(0,F21-L21)*IF(K21="",$C$3,K21)*J21,"")))))</f>
        <v>11765</v>
      </c>
      <c r="AC21" s="16" t="str">
        <f aca="false">IF(OR(A21="",L21="",J21="",R21="",R21="Open"),"",IF(E21="Short",L21-N(S21),N(S21)-L21)*IF(K21="",$C$3,K21)*J21-N(T21))</f>
        <v/>
      </c>
      <c r="AD21" s="17" t="str">
        <f aca="false">IF(OR(AC21="",AB21=""),"",IF(AB21&gt;0,AC21/AB21,""))</f>
        <v/>
      </c>
      <c r="AE21" s="18" t="str">
        <f aca="false">IF(OR(AC21="",Q21=""),"",DATE(YEAR(Q21),MONTH(Q21),1))</f>
        <v/>
      </c>
      <c r="AF21" s="15" t="str">
        <f aca="false">IF(AC21="","",1)</f>
        <v/>
      </c>
    </row>
    <row r="22" customFormat="false" ht="15" hidden="false" customHeight="false" outlineLevel="0" collapsed="false">
      <c r="A22" s="8" t="n">
        <v>46314</v>
      </c>
      <c r="B22" s="9" t="s">
        <v>106</v>
      </c>
      <c r="C22" s="34" t="s">
        <v>100</v>
      </c>
      <c r="D22" s="34" t="s">
        <v>101</v>
      </c>
      <c r="E22" s="34" t="s">
        <v>102</v>
      </c>
      <c r="F22" s="10" t="n">
        <v>435</v>
      </c>
      <c r="G22" s="10"/>
      <c r="H22" s="8" t="n">
        <v>46374</v>
      </c>
      <c r="I22" s="10" t="n">
        <v>428</v>
      </c>
      <c r="J22" s="9" t="n">
        <v>1</v>
      </c>
      <c r="K22" s="9"/>
      <c r="L22" s="10" t="n">
        <v>9.8</v>
      </c>
      <c r="M22" s="11" t="n">
        <v>0.42</v>
      </c>
      <c r="N22" s="12" t="n">
        <v>0.19</v>
      </c>
      <c r="O22" s="13" t="s">
        <v>160</v>
      </c>
      <c r="P22" s="13" t="s">
        <v>161</v>
      </c>
      <c r="Q22" s="8"/>
      <c r="R22" s="34" t="s">
        <v>73</v>
      </c>
      <c r="S22" s="10"/>
      <c r="T22" s="14" t="n">
        <v>0.65</v>
      </c>
      <c r="U22" s="14"/>
      <c r="V22" s="34"/>
      <c r="W22" s="34"/>
      <c r="X22" s="13"/>
      <c r="Y22" s="15" t="n">
        <f aca="false">IF(OR(A22="",H22=""),"",H22-A22)</f>
        <v>60</v>
      </c>
      <c r="Z22" s="15" t="str">
        <f aca="false">IF(OR(A22="",Q22=""),"",Q22-A22)</f>
        <v/>
      </c>
      <c r="AA22" s="16" t="n">
        <f aca="false">IF(OR(L22="",J22=""),"",L22*IF(K22="",$C$3,K22)*J22*IF(E22="Short",1,-1))</f>
        <v>-980</v>
      </c>
      <c r="AB22" s="16" t="n">
        <f aca="false">IF(OR(A22="",L22="",J22=""),"",IF(N(U22)&gt;0,U22,IF(E22="Long",L22*IF(K22="",$C$3,K22)*J22,IF(AND(N(F22)&gt;0,N(G22)&gt;0),MAX(0,ABS(F22-G22)-L22)*IF(K22="",$C$3,K22)*J22,IF(AND(D22="Put",N(F22)&gt;0),MAX(0,F22-L22)*IF(K22="",$C$3,K22)*J22,"")))))</f>
        <v>980</v>
      </c>
      <c r="AC22" s="16" t="str">
        <f aca="false">IF(OR(A22="",L22="",J22="",R22="",R22="Open"),"",IF(E22="Short",L22-N(S22),N(S22)-L22)*IF(K22="",$C$3,K22)*J22-N(T22))</f>
        <v/>
      </c>
      <c r="AD22" s="17" t="str">
        <f aca="false">IF(OR(AC22="",AB22=""),"",IF(AB22&gt;0,AC22/AB22,""))</f>
        <v/>
      </c>
      <c r="AE22" s="18" t="str">
        <f aca="false">IF(OR(AC22="",Q22=""),"",DATE(YEAR(Q22),MONTH(Q22),1))</f>
        <v/>
      </c>
      <c r="AF22" s="15" t="str">
        <f aca="false">IF(AC22="","",1)</f>
        <v/>
      </c>
    </row>
    <row r="23" customFormat="false" ht="15" hidden="false" customHeight="false" outlineLevel="0" collapsed="false">
      <c r="A23" s="8"/>
      <c r="B23" s="9"/>
      <c r="C23" s="34"/>
      <c r="D23" s="34"/>
      <c r="E23" s="34"/>
      <c r="F23" s="10"/>
      <c r="G23" s="10"/>
      <c r="H23" s="8"/>
      <c r="I23" s="10"/>
      <c r="J23" s="9"/>
      <c r="K23" s="9"/>
      <c r="L23" s="10"/>
      <c r="M23" s="11"/>
      <c r="N23" s="12"/>
      <c r="O23" s="13"/>
      <c r="P23" s="13"/>
      <c r="Q23" s="8"/>
      <c r="R23" s="34"/>
      <c r="S23" s="10"/>
      <c r="T23" s="14"/>
      <c r="U23" s="14"/>
      <c r="V23" s="34"/>
      <c r="W23" s="34"/>
      <c r="X23" s="13"/>
      <c r="Y23" s="15" t="str">
        <f aca="false">IF(OR(A23="",H23=""),"",H23-A23)</f>
        <v/>
      </c>
      <c r="Z23" s="15" t="str">
        <f aca="false">IF(OR(A23="",Q23=""),"",Q23-A23)</f>
        <v/>
      </c>
      <c r="AA23" s="16" t="str">
        <f aca="false">IF(OR(L23="",J23=""),"",L23*IF(K23="",$C$3,K23)*J23*IF(E23="Short",1,-1))</f>
        <v/>
      </c>
      <c r="AB23" s="16" t="str">
        <f aca="false">IF(OR(A23="",L23="",J23=""),"",IF(N(U23)&gt;0,U23,IF(E23="Long",L23*IF(K23="",$C$3,K23)*J23,IF(AND(N(F23)&gt;0,N(G23)&gt;0),MAX(0,ABS(F23-G23)-L23)*IF(K23="",$C$3,K23)*J23,IF(AND(D23="Put",N(F23)&gt;0),MAX(0,F23-L23)*IF(K23="",$C$3,K23)*J23,"")))))</f>
        <v/>
      </c>
      <c r="AC23" s="16" t="str">
        <f aca="false">IF(OR(A23="",L23="",J23="",R23="",R23="Open"),"",IF(E23="Short",L23-N(S23),N(S23)-L23)*IF(K23="",$C$3,K23)*J23-N(T23))</f>
        <v/>
      </c>
      <c r="AD23" s="17" t="str">
        <f aca="false">IF(OR(AC23="",AB23=""),"",IF(AB23&gt;0,AC23/AB23,""))</f>
        <v/>
      </c>
      <c r="AE23" s="18" t="str">
        <f aca="false">IF(OR(AC23="",Q23=""),"",DATE(YEAR(Q23),MONTH(Q23),1))</f>
        <v/>
      </c>
      <c r="AF23" s="15" t="str">
        <f aca="false">IF(AC23="","",1)</f>
        <v/>
      </c>
    </row>
    <row r="24" customFormat="false" ht="15" hidden="false" customHeight="false" outlineLevel="0" collapsed="false">
      <c r="A24" s="8"/>
      <c r="B24" s="9"/>
      <c r="C24" s="34"/>
      <c r="D24" s="34"/>
      <c r="E24" s="34"/>
      <c r="F24" s="10"/>
      <c r="G24" s="10"/>
      <c r="H24" s="8"/>
      <c r="I24" s="10"/>
      <c r="J24" s="9"/>
      <c r="K24" s="9"/>
      <c r="L24" s="10"/>
      <c r="M24" s="11"/>
      <c r="N24" s="12"/>
      <c r="O24" s="13"/>
      <c r="P24" s="13"/>
      <c r="Q24" s="8"/>
      <c r="R24" s="34"/>
      <c r="S24" s="10"/>
      <c r="T24" s="14"/>
      <c r="U24" s="14"/>
      <c r="V24" s="34"/>
      <c r="W24" s="34"/>
      <c r="X24" s="13"/>
      <c r="Y24" s="15" t="str">
        <f aca="false">IF(OR(A24="",H24=""),"",H24-A24)</f>
        <v/>
      </c>
      <c r="Z24" s="15" t="str">
        <f aca="false">IF(OR(A24="",Q24=""),"",Q24-A24)</f>
        <v/>
      </c>
      <c r="AA24" s="16" t="str">
        <f aca="false">IF(OR(L24="",J24=""),"",L24*IF(K24="",$C$3,K24)*J24*IF(E24="Short",1,-1))</f>
        <v/>
      </c>
      <c r="AB24" s="16" t="str">
        <f aca="false">IF(OR(A24="",L24="",J24=""),"",IF(N(U24)&gt;0,U24,IF(E24="Long",L24*IF(K24="",$C$3,K24)*J24,IF(AND(N(F24)&gt;0,N(G24)&gt;0),MAX(0,ABS(F24-G24)-L24)*IF(K24="",$C$3,K24)*J24,IF(AND(D24="Put",N(F24)&gt;0),MAX(0,F24-L24)*IF(K24="",$C$3,K24)*J24,"")))))</f>
        <v/>
      </c>
      <c r="AC24" s="16" t="str">
        <f aca="false">IF(OR(A24="",L24="",J24="",R24="",R24="Open"),"",IF(E24="Short",L24-N(S24),N(S24)-L24)*IF(K24="",$C$3,K24)*J24-N(T24))</f>
        <v/>
      </c>
      <c r="AD24" s="17" t="str">
        <f aca="false">IF(OR(AC24="",AB24=""),"",IF(AB24&gt;0,AC24/AB24,""))</f>
        <v/>
      </c>
      <c r="AE24" s="18" t="str">
        <f aca="false">IF(OR(AC24="",Q24=""),"",DATE(YEAR(Q24),MONTH(Q24),1))</f>
        <v/>
      </c>
      <c r="AF24" s="15" t="str">
        <f aca="false">IF(AC24="","",1)</f>
        <v/>
      </c>
    </row>
    <row r="25" customFormat="false" ht="15" hidden="false" customHeight="false" outlineLevel="0" collapsed="false">
      <c r="A25" s="8"/>
      <c r="B25" s="9"/>
      <c r="C25" s="34"/>
      <c r="D25" s="34"/>
      <c r="E25" s="34"/>
      <c r="F25" s="10"/>
      <c r="G25" s="10"/>
      <c r="H25" s="8"/>
      <c r="I25" s="10"/>
      <c r="J25" s="9"/>
      <c r="K25" s="9"/>
      <c r="L25" s="10"/>
      <c r="M25" s="11"/>
      <c r="N25" s="12"/>
      <c r="O25" s="13"/>
      <c r="P25" s="13"/>
      <c r="Q25" s="8"/>
      <c r="R25" s="34"/>
      <c r="S25" s="10"/>
      <c r="T25" s="14"/>
      <c r="U25" s="14"/>
      <c r="V25" s="34"/>
      <c r="W25" s="34"/>
      <c r="X25" s="13"/>
      <c r="Y25" s="15" t="str">
        <f aca="false">IF(OR(A25="",H25=""),"",H25-A25)</f>
        <v/>
      </c>
      <c r="Z25" s="15" t="str">
        <f aca="false">IF(OR(A25="",Q25=""),"",Q25-A25)</f>
        <v/>
      </c>
      <c r="AA25" s="16" t="str">
        <f aca="false">IF(OR(L25="",J25=""),"",L25*IF(K25="",$C$3,K25)*J25*IF(E25="Short",1,-1))</f>
        <v/>
      </c>
      <c r="AB25" s="16" t="str">
        <f aca="false">IF(OR(A25="",L25="",J25=""),"",IF(N(U25)&gt;0,U25,IF(E25="Long",L25*IF(K25="",$C$3,K25)*J25,IF(AND(N(F25)&gt;0,N(G25)&gt;0),MAX(0,ABS(F25-G25)-L25)*IF(K25="",$C$3,K25)*J25,IF(AND(D25="Put",N(F25)&gt;0),MAX(0,F25-L25)*IF(K25="",$C$3,K25)*J25,"")))))</f>
        <v/>
      </c>
      <c r="AC25" s="16" t="str">
        <f aca="false">IF(OR(A25="",L25="",J25="",R25="",R25="Open"),"",IF(E25="Short",L25-N(S25),N(S25)-L25)*IF(K25="",$C$3,K25)*J25-N(T25))</f>
        <v/>
      </c>
      <c r="AD25" s="17" t="str">
        <f aca="false">IF(OR(AC25="",AB25=""),"",IF(AB25&gt;0,AC25/AB25,""))</f>
        <v/>
      </c>
      <c r="AE25" s="18" t="str">
        <f aca="false">IF(OR(AC25="",Q25=""),"",DATE(YEAR(Q25),MONTH(Q25),1))</f>
        <v/>
      </c>
      <c r="AF25" s="15" t="str">
        <f aca="false">IF(AC25="","",1)</f>
        <v/>
      </c>
    </row>
    <row r="26" customFormat="false" ht="15" hidden="false" customHeight="false" outlineLevel="0" collapsed="false">
      <c r="A26" s="8"/>
      <c r="B26" s="9"/>
      <c r="C26" s="34"/>
      <c r="D26" s="34"/>
      <c r="E26" s="34"/>
      <c r="F26" s="10"/>
      <c r="G26" s="10"/>
      <c r="H26" s="8"/>
      <c r="I26" s="10"/>
      <c r="J26" s="9"/>
      <c r="K26" s="9"/>
      <c r="L26" s="10"/>
      <c r="M26" s="11"/>
      <c r="N26" s="12"/>
      <c r="O26" s="13"/>
      <c r="P26" s="13"/>
      <c r="Q26" s="8"/>
      <c r="R26" s="34"/>
      <c r="S26" s="10"/>
      <c r="T26" s="14"/>
      <c r="U26" s="14"/>
      <c r="V26" s="34"/>
      <c r="W26" s="34"/>
      <c r="X26" s="13"/>
      <c r="Y26" s="15" t="str">
        <f aca="false">IF(OR(A26="",H26=""),"",H26-A26)</f>
        <v/>
      </c>
      <c r="Z26" s="15" t="str">
        <f aca="false">IF(OR(A26="",Q26=""),"",Q26-A26)</f>
        <v/>
      </c>
      <c r="AA26" s="16" t="str">
        <f aca="false">IF(OR(L26="",J26=""),"",L26*IF(K26="",$C$3,K26)*J26*IF(E26="Short",1,-1))</f>
        <v/>
      </c>
      <c r="AB26" s="16" t="str">
        <f aca="false">IF(OR(A26="",L26="",J26=""),"",IF(N(U26)&gt;0,U26,IF(E26="Long",L26*IF(K26="",$C$3,K26)*J26,IF(AND(N(F26)&gt;0,N(G26)&gt;0),MAX(0,ABS(F26-G26)-L26)*IF(K26="",$C$3,K26)*J26,IF(AND(D26="Put",N(F26)&gt;0),MAX(0,F26-L26)*IF(K26="",$C$3,K26)*J26,"")))))</f>
        <v/>
      </c>
      <c r="AC26" s="16" t="str">
        <f aca="false">IF(OR(A26="",L26="",J26="",R26="",R26="Open"),"",IF(E26="Short",L26-N(S26),N(S26)-L26)*IF(K26="",$C$3,K26)*J26-N(T26))</f>
        <v/>
      </c>
      <c r="AD26" s="17" t="str">
        <f aca="false">IF(OR(AC26="",AB26=""),"",IF(AB26&gt;0,AC26/AB26,""))</f>
        <v/>
      </c>
      <c r="AE26" s="18" t="str">
        <f aca="false">IF(OR(AC26="",Q26=""),"",DATE(YEAR(Q26),MONTH(Q26),1))</f>
        <v/>
      </c>
      <c r="AF26" s="15" t="str">
        <f aca="false">IF(AC26="","",1)</f>
        <v/>
      </c>
    </row>
    <row r="27" customFormat="false" ht="15" hidden="false" customHeight="false" outlineLevel="0" collapsed="false">
      <c r="A27" s="8"/>
      <c r="B27" s="9"/>
      <c r="C27" s="34"/>
      <c r="D27" s="34"/>
      <c r="E27" s="34"/>
      <c r="F27" s="10"/>
      <c r="G27" s="10"/>
      <c r="H27" s="8"/>
      <c r="I27" s="10"/>
      <c r="J27" s="9"/>
      <c r="K27" s="9"/>
      <c r="L27" s="10"/>
      <c r="M27" s="11"/>
      <c r="N27" s="12"/>
      <c r="O27" s="13"/>
      <c r="P27" s="13"/>
      <c r="Q27" s="8"/>
      <c r="R27" s="34"/>
      <c r="S27" s="10"/>
      <c r="T27" s="14"/>
      <c r="U27" s="14"/>
      <c r="V27" s="34"/>
      <c r="W27" s="34"/>
      <c r="X27" s="13"/>
      <c r="Y27" s="15" t="str">
        <f aca="false">IF(OR(A27="",H27=""),"",H27-A27)</f>
        <v/>
      </c>
      <c r="Z27" s="15" t="str">
        <f aca="false">IF(OR(A27="",Q27=""),"",Q27-A27)</f>
        <v/>
      </c>
      <c r="AA27" s="16" t="str">
        <f aca="false">IF(OR(L27="",J27=""),"",L27*IF(K27="",$C$3,K27)*J27*IF(E27="Short",1,-1))</f>
        <v/>
      </c>
      <c r="AB27" s="16" t="str">
        <f aca="false">IF(OR(A27="",L27="",J27=""),"",IF(N(U27)&gt;0,U27,IF(E27="Long",L27*IF(K27="",$C$3,K27)*J27,IF(AND(N(F27)&gt;0,N(G27)&gt;0),MAX(0,ABS(F27-G27)-L27)*IF(K27="",$C$3,K27)*J27,IF(AND(D27="Put",N(F27)&gt;0),MAX(0,F27-L27)*IF(K27="",$C$3,K27)*J27,"")))))</f>
        <v/>
      </c>
      <c r="AC27" s="16" t="str">
        <f aca="false">IF(OR(A27="",L27="",J27="",R27="",R27="Open"),"",IF(E27="Short",L27-N(S27),N(S27)-L27)*IF(K27="",$C$3,K27)*J27-N(T27))</f>
        <v/>
      </c>
      <c r="AD27" s="17" t="str">
        <f aca="false">IF(OR(AC27="",AB27=""),"",IF(AB27&gt;0,AC27/AB27,""))</f>
        <v/>
      </c>
      <c r="AE27" s="18" t="str">
        <f aca="false">IF(OR(AC27="",Q27=""),"",DATE(YEAR(Q27),MONTH(Q27),1))</f>
        <v/>
      </c>
      <c r="AF27" s="15" t="str">
        <f aca="false">IF(AC27="","",1)</f>
        <v/>
      </c>
    </row>
    <row r="28" customFormat="false" ht="15" hidden="false" customHeight="false" outlineLevel="0" collapsed="false">
      <c r="A28" s="8"/>
      <c r="B28" s="9"/>
      <c r="C28" s="34"/>
      <c r="D28" s="34"/>
      <c r="E28" s="34"/>
      <c r="F28" s="10"/>
      <c r="G28" s="10"/>
      <c r="H28" s="8"/>
      <c r="I28" s="10"/>
      <c r="J28" s="9"/>
      <c r="K28" s="9"/>
      <c r="L28" s="10"/>
      <c r="M28" s="11"/>
      <c r="N28" s="12"/>
      <c r="O28" s="13"/>
      <c r="P28" s="13"/>
      <c r="Q28" s="8"/>
      <c r="R28" s="34"/>
      <c r="S28" s="10"/>
      <c r="T28" s="14"/>
      <c r="U28" s="14"/>
      <c r="V28" s="34"/>
      <c r="W28" s="34"/>
      <c r="X28" s="13"/>
      <c r="Y28" s="15" t="str">
        <f aca="false">IF(OR(A28="",H28=""),"",H28-A28)</f>
        <v/>
      </c>
      <c r="Z28" s="15" t="str">
        <f aca="false">IF(OR(A28="",Q28=""),"",Q28-A28)</f>
        <v/>
      </c>
      <c r="AA28" s="16" t="str">
        <f aca="false">IF(OR(L28="",J28=""),"",L28*IF(K28="",$C$3,K28)*J28*IF(E28="Short",1,-1))</f>
        <v/>
      </c>
      <c r="AB28" s="16" t="str">
        <f aca="false">IF(OR(A28="",L28="",J28=""),"",IF(N(U28)&gt;0,U28,IF(E28="Long",L28*IF(K28="",$C$3,K28)*J28,IF(AND(N(F28)&gt;0,N(G28)&gt;0),MAX(0,ABS(F28-G28)-L28)*IF(K28="",$C$3,K28)*J28,IF(AND(D28="Put",N(F28)&gt;0),MAX(0,F28-L28)*IF(K28="",$C$3,K28)*J28,"")))))</f>
        <v/>
      </c>
      <c r="AC28" s="16" t="str">
        <f aca="false">IF(OR(A28="",L28="",J28="",R28="",R28="Open"),"",IF(E28="Short",L28-N(S28),N(S28)-L28)*IF(K28="",$C$3,K28)*J28-N(T28))</f>
        <v/>
      </c>
      <c r="AD28" s="17" t="str">
        <f aca="false">IF(OR(AC28="",AB28=""),"",IF(AB28&gt;0,AC28/AB28,""))</f>
        <v/>
      </c>
      <c r="AE28" s="18" t="str">
        <f aca="false">IF(OR(AC28="",Q28=""),"",DATE(YEAR(Q28),MONTH(Q28),1))</f>
        <v/>
      </c>
      <c r="AF28" s="15" t="str">
        <f aca="false">IF(AC28="","",1)</f>
        <v/>
      </c>
    </row>
    <row r="29" customFormat="false" ht="15" hidden="false" customHeight="false" outlineLevel="0" collapsed="false">
      <c r="A29" s="8"/>
      <c r="B29" s="9"/>
      <c r="C29" s="34"/>
      <c r="D29" s="34"/>
      <c r="E29" s="34"/>
      <c r="F29" s="10"/>
      <c r="G29" s="10"/>
      <c r="H29" s="8"/>
      <c r="I29" s="10"/>
      <c r="J29" s="9"/>
      <c r="K29" s="9"/>
      <c r="L29" s="10"/>
      <c r="M29" s="11"/>
      <c r="N29" s="12"/>
      <c r="O29" s="13"/>
      <c r="P29" s="13"/>
      <c r="Q29" s="8"/>
      <c r="R29" s="34"/>
      <c r="S29" s="10"/>
      <c r="T29" s="14"/>
      <c r="U29" s="14"/>
      <c r="V29" s="34"/>
      <c r="W29" s="34"/>
      <c r="X29" s="13"/>
      <c r="Y29" s="15" t="str">
        <f aca="false">IF(OR(A29="",H29=""),"",H29-A29)</f>
        <v/>
      </c>
      <c r="Z29" s="15" t="str">
        <f aca="false">IF(OR(A29="",Q29=""),"",Q29-A29)</f>
        <v/>
      </c>
      <c r="AA29" s="16" t="str">
        <f aca="false">IF(OR(L29="",J29=""),"",L29*IF(K29="",$C$3,K29)*J29*IF(E29="Short",1,-1))</f>
        <v/>
      </c>
      <c r="AB29" s="16" t="str">
        <f aca="false">IF(OR(A29="",L29="",J29=""),"",IF(N(U29)&gt;0,U29,IF(E29="Long",L29*IF(K29="",$C$3,K29)*J29,IF(AND(N(F29)&gt;0,N(G29)&gt;0),MAX(0,ABS(F29-G29)-L29)*IF(K29="",$C$3,K29)*J29,IF(AND(D29="Put",N(F29)&gt;0),MAX(0,F29-L29)*IF(K29="",$C$3,K29)*J29,"")))))</f>
        <v/>
      </c>
      <c r="AC29" s="16" t="str">
        <f aca="false">IF(OR(A29="",L29="",J29="",R29="",R29="Open"),"",IF(E29="Short",L29-N(S29),N(S29)-L29)*IF(K29="",$C$3,K29)*J29-N(T29))</f>
        <v/>
      </c>
      <c r="AD29" s="17" t="str">
        <f aca="false">IF(OR(AC29="",AB29=""),"",IF(AB29&gt;0,AC29/AB29,""))</f>
        <v/>
      </c>
      <c r="AE29" s="18" t="str">
        <f aca="false">IF(OR(AC29="",Q29=""),"",DATE(YEAR(Q29),MONTH(Q29),1))</f>
        <v/>
      </c>
      <c r="AF29" s="15" t="str">
        <f aca="false">IF(AC29="","",1)</f>
        <v/>
      </c>
    </row>
    <row r="30" customFormat="false" ht="15" hidden="false" customHeight="false" outlineLevel="0" collapsed="false">
      <c r="A30" s="8"/>
      <c r="B30" s="9"/>
      <c r="C30" s="34"/>
      <c r="D30" s="34"/>
      <c r="E30" s="34"/>
      <c r="F30" s="10"/>
      <c r="G30" s="10"/>
      <c r="H30" s="8"/>
      <c r="I30" s="10"/>
      <c r="J30" s="9"/>
      <c r="K30" s="9"/>
      <c r="L30" s="10"/>
      <c r="M30" s="11"/>
      <c r="N30" s="12"/>
      <c r="O30" s="13"/>
      <c r="P30" s="13"/>
      <c r="Q30" s="8"/>
      <c r="R30" s="34"/>
      <c r="S30" s="10"/>
      <c r="T30" s="14"/>
      <c r="U30" s="14"/>
      <c r="V30" s="34"/>
      <c r="W30" s="34"/>
      <c r="X30" s="13"/>
      <c r="Y30" s="15" t="str">
        <f aca="false">IF(OR(A30="",H30=""),"",H30-A30)</f>
        <v/>
      </c>
      <c r="Z30" s="15" t="str">
        <f aca="false">IF(OR(A30="",Q30=""),"",Q30-A30)</f>
        <v/>
      </c>
      <c r="AA30" s="16" t="str">
        <f aca="false">IF(OR(L30="",J30=""),"",L30*IF(K30="",$C$3,K30)*J30*IF(E30="Short",1,-1))</f>
        <v/>
      </c>
      <c r="AB30" s="16" t="str">
        <f aca="false">IF(OR(A30="",L30="",J30=""),"",IF(N(U30)&gt;0,U30,IF(E30="Long",L30*IF(K30="",$C$3,K30)*J30,IF(AND(N(F30)&gt;0,N(G30)&gt;0),MAX(0,ABS(F30-G30)-L30)*IF(K30="",$C$3,K30)*J30,IF(AND(D30="Put",N(F30)&gt;0),MAX(0,F30-L30)*IF(K30="",$C$3,K30)*J30,"")))))</f>
        <v/>
      </c>
      <c r="AC30" s="16" t="str">
        <f aca="false">IF(OR(A30="",L30="",J30="",R30="",R30="Open"),"",IF(E30="Short",L30-N(S30),N(S30)-L30)*IF(K30="",$C$3,K30)*J30-N(T30))</f>
        <v/>
      </c>
      <c r="AD30" s="17" t="str">
        <f aca="false">IF(OR(AC30="",AB30=""),"",IF(AB30&gt;0,AC30/AB30,""))</f>
        <v/>
      </c>
      <c r="AE30" s="18" t="str">
        <f aca="false">IF(OR(AC30="",Q30=""),"",DATE(YEAR(Q30),MONTH(Q30),1))</f>
        <v/>
      </c>
      <c r="AF30" s="15" t="str">
        <f aca="false">IF(AC30="","",1)</f>
        <v/>
      </c>
    </row>
    <row r="31" customFormat="false" ht="15" hidden="false" customHeight="false" outlineLevel="0" collapsed="false">
      <c r="A31" s="8"/>
      <c r="B31" s="9"/>
      <c r="C31" s="34"/>
      <c r="D31" s="34"/>
      <c r="E31" s="34"/>
      <c r="F31" s="10"/>
      <c r="G31" s="10"/>
      <c r="H31" s="8"/>
      <c r="I31" s="10"/>
      <c r="J31" s="9"/>
      <c r="K31" s="9"/>
      <c r="L31" s="10"/>
      <c r="M31" s="11"/>
      <c r="N31" s="12"/>
      <c r="O31" s="13"/>
      <c r="P31" s="13"/>
      <c r="Q31" s="8"/>
      <c r="R31" s="34"/>
      <c r="S31" s="10"/>
      <c r="T31" s="14"/>
      <c r="U31" s="14"/>
      <c r="V31" s="34"/>
      <c r="W31" s="34"/>
      <c r="X31" s="13"/>
      <c r="Y31" s="15" t="str">
        <f aca="false">IF(OR(A31="",H31=""),"",H31-A31)</f>
        <v/>
      </c>
      <c r="Z31" s="15" t="str">
        <f aca="false">IF(OR(A31="",Q31=""),"",Q31-A31)</f>
        <v/>
      </c>
      <c r="AA31" s="16" t="str">
        <f aca="false">IF(OR(L31="",J31=""),"",L31*IF(K31="",$C$3,K31)*J31*IF(E31="Short",1,-1))</f>
        <v/>
      </c>
      <c r="AB31" s="16" t="str">
        <f aca="false">IF(OR(A31="",L31="",J31=""),"",IF(N(U31)&gt;0,U31,IF(E31="Long",L31*IF(K31="",$C$3,K31)*J31,IF(AND(N(F31)&gt;0,N(G31)&gt;0),MAX(0,ABS(F31-G31)-L31)*IF(K31="",$C$3,K31)*J31,IF(AND(D31="Put",N(F31)&gt;0),MAX(0,F31-L31)*IF(K31="",$C$3,K31)*J31,"")))))</f>
        <v/>
      </c>
      <c r="AC31" s="16" t="str">
        <f aca="false">IF(OR(A31="",L31="",J31="",R31="",R31="Open"),"",IF(E31="Short",L31-N(S31),N(S31)-L31)*IF(K31="",$C$3,K31)*J31-N(T31))</f>
        <v/>
      </c>
      <c r="AD31" s="17" t="str">
        <f aca="false">IF(OR(AC31="",AB31=""),"",IF(AB31&gt;0,AC31/AB31,""))</f>
        <v/>
      </c>
      <c r="AE31" s="18" t="str">
        <f aca="false">IF(OR(AC31="",Q31=""),"",DATE(YEAR(Q31),MONTH(Q31),1))</f>
        <v/>
      </c>
      <c r="AF31" s="15" t="str">
        <f aca="false">IF(AC31="","",1)</f>
        <v/>
      </c>
    </row>
    <row r="32" customFormat="false" ht="15" hidden="false" customHeight="false" outlineLevel="0" collapsed="false">
      <c r="A32" s="8"/>
      <c r="B32" s="9"/>
      <c r="C32" s="34"/>
      <c r="D32" s="34"/>
      <c r="E32" s="34"/>
      <c r="F32" s="10"/>
      <c r="G32" s="10"/>
      <c r="H32" s="8"/>
      <c r="I32" s="10"/>
      <c r="J32" s="9"/>
      <c r="K32" s="9"/>
      <c r="L32" s="10"/>
      <c r="M32" s="11"/>
      <c r="N32" s="12"/>
      <c r="O32" s="13"/>
      <c r="P32" s="13"/>
      <c r="Q32" s="8"/>
      <c r="R32" s="34"/>
      <c r="S32" s="10"/>
      <c r="T32" s="14"/>
      <c r="U32" s="14"/>
      <c r="V32" s="34"/>
      <c r="W32" s="34"/>
      <c r="X32" s="13"/>
      <c r="Y32" s="15" t="str">
        <f aca="false">IF(OR(A32="",H32=""),"",H32-A32)</f>
        <v/>
      </c>
      <c r="Z32" s="15" t="str">
        <f aca="false">IF(OR(A32="",Q32=""),"",Q32-A32)</f>
        <v/>
      </c>
      <c r="AA32" s="16" t="str">
        <f aca="false">IF(OR(L32="",J32=""),"",L32*IF(K32="",$C$3,K32)*J32*IF(E32="Short",1,-1))</f>
        <v/>
      </c>
      <c r="AB32" s="16" t="str">
        <f aca="false">IF(OR(A32="",L32="",J32=""),"",IF(N(U32)&gt;0,U32,IF(E32="Long",L32*IF(K32="",$C$3,K32)*J32,IF(AND(N(F32)&gt;0,N(G32)&gt;0),MAX(0,ABS(F32-G32)-L32)*IF(K32="",$C$3,K32)*J32,IF(AND(D32="Put",N(F32)&gt;0),MAX(0,F32-L32)*IF(K32="",$C$3,K32)*J32,"")))))</f>
        <v/>
      </c>
      <c r="AC32" s="16" t="str">
        <f aca="false">IF(OR(A32="",L32="",J32="",R32="",R32="Open"),"",IF(E32="Short",L32-N(S32),N(S32)-L32)*IF(K32="",$C$3,K32)*J32-N(T32))</f>
        <v/>
      </c>
      <c r="AD32" s="17" t="str">
        <f aca="false">IF(OR(AC32="",AB32=""),"",IF(AB32&gt;0,AC32/AB32,""))</f>
        <v/>
      </c>
      <c r="AE32" s="18" t="str">
        <f aca="false">IF(OR(AC32="",Q32=""),"",DATE(YEAR(Q32),MONTH(Q32),1))</f>
        <v/>
      </c>
      <c r="AF32" s="15" t="str">
        <f aca="false">IF(AC32="","",1)</f>
        <v/>
      </c>
    </row>
    <row r="33" customFormat="false" ht="15" hidden="false" customHeight="false" outlineLevel="0" collapsed="false">
      <c r="A33" s="8"/>
      <c r="B33" s="9"/>
      <c r="C33" s="34"/>
      <c r="D33" s="34"/>
      <c r="E33" s="34"/>
      <c r="F33" s="10"/>
      <c r="G33" s="10"/>
      <c r="H33" s="8"/>
      <c r="I33" s="10"/>
      <c r="J33" s="9"/>
      <c r="K33" s="9"/>
      <c r="L33" s="10"/>
      <c r="M33" s="11"/>
      <c r="N33" s="12"/>
      <c r="O33" s="13"/>
      <c r="P33" s="13"/>
      <c r="Q33" s="8"/>
      <c r="R33" s="34"/>
      <c r="S33" s="10"/>
      <c r="T33" s="14"/>
      <c r="U33" s="14"/>
      <c r="V33" s="34"/>
      <c r="W33" s="34"/>
      <c r="X33" s="13"/>
      <c r="Y33" s="15" t="str">
        <f aca="false">IF(OR(A33="",H33=""),"",H33-A33)</f>
        <v/>
      </c>
      <c r="Z33" s="15" t="str">
        <f aca="false">IF(OR(A33="",Q33=""),"",Q33-A33)</f>
        <v/>
      </c>
      <c r="AA33" s="16" t="str">
        <f aca="false">IF(OR(L33="",J33=""),"",L33*IF(K33="",$C$3,K33)*J33*IF(E33="Short",1,-1))</f>
        <v/>
      </c>
      <c r="AB33" s="16" t="str">
        <f aca="false">IF(OR(A33="",L33="",J33=""),"",IF(N(U33)&gt;0,U33,IF(E33="Long",L33*IF(K33="",$C$3,K33)*J33,IF(AND(N(F33)&gt;0,N(G33)&gt;0),MAX(0,ABS(F33-G33)-L33)*IF(K33="",$C$3,K33)*J33,IF(AND(D33="Put",N(F33)&gt;0),MAX(0,F33-L33)*IF(K33="",$C$3,K33)*J33,"")))))</f>
        <v/>
      </c>
      <c r="AC33" s="16" t="str">
        <f aca="false">IF(OR(A33="",L33="",J33="",R33="",R33="Open"),"",IF(E33="Short",L33-N(S33),N(S33)-L33)*IF(K33="",$C$3,K33)*J33-N(T33))</f>
        <v/>
      </c>
      <c r="AD33" s="17" t="str">
        <f aca="false">IF(OR(AC33="",AB33=""),"",IF(AB33&gt;0,AC33/AB33,""))</f>
        <v/>
      </c>
      <c r="AE33" s="18" t="str">
        <f aca="false">IF(OR(AC33="",Q33=""),"",DATE(YEAR(Q33),MONTH(Q33),1))</f>
        <v/>
      </c>
      <c r="AF33" s="15" t="str">
        <f aca="false">IF(AC33="","",1)</f>
        <v/>
      </c>
    </row>
    <row r="34" customFormat="false" ht="15" hidden="false" customHeight="false" outlineLevel="0" collapsed="false">
      <c r="A34" s="8"/>
      <c r="B34" s="9"/>
      <c r="C34" s="34"/>
      <c r="D34" s="34"/>
      <c r="E34" s="34"/>
      <c r="F34" s="10"/>
      <c r="G34" s="10"/>
      <c r="H34" s="8"/>
      <c r="I34" s="10"/>
      <c r="J34" s="9"/>
      <c r="K34" s="9"/>
      <c r="L34" s="10"/>
      <c r="M34" s="11"/>
      <c r="N34" s="12"/>
      <c r="O34" s="13"/>
      <c r="P34" s="13"/>
      <c r="Q34" s="8"/>
      <c r="R34" s="34"/>
      <c r="S34" s="10"/>
      <c r="T34" s="14"/>
      <c r="U34" s="14"/>
      <c r="V34" s="34"/>
      <c r="W34" s="34"/>
      <c r="X34" s="13"/>
      <c r="Y34" s="15" t="str">
        <f aca="false">IF(OR(A34="",H34=""),"",H34-A34)</f>
        <v/>
      </c>
      <c r="Z34" s="15" t="str">
        <f aca="false">IF(OR(A34="",Q34=""),"",Q34-A34)</f>
        <v/>
      </c>
      <c r="AA34" s="16" t="str">
        <f aca="false">IF(OR(L34="",J34=""),"",L34*IF(K34="",$C$3,K34)*J34*IF(E34="Short",1,-1))</f>
        <v/>
      </c>
      <c r="AB34" s="16" t="str">
        <f aca="false">IF(OR(A34="",L34="",J34=""),"",IF(N(U34)&gt;0,U34,IF(E34="Long",L34*IF(K34="",$C$3,K34)*J34,IF(AND(N(F34)&gt;0,N(G34)&gt;0),MAX(0,ABS(F34-G34)-L34)*IF(K34="",$C$3,K34)*J34,IF(AND(D34="Put",N(F34)&gt;0),MAX(0,F34-L34)*IF(K34="",$C$3,K34)*J34,"")))))</f>
        <v/>
      </c>
      <c r="AC34" s="16" t="str">
        <f aca="false">IF(OR(A34="",L34="",J34="",R34="",R34="Open"),"",IF(E34="Short",L34-N(S34),N(S34)-L34)*IF(K34="",$C$3,K34)*J34-N(T34))</f>
        <v/>
      </c>
      <c r="AD34" s="17" t="str">
        <f aca="false">IF(OR(AC34="",AB34=""),"",IF(AB34&gt;0,AC34/AB34,""))</f>
        <v/>
      </c>
      <c r="AE34" s="18" t="str">
        <f aca="false">IF(OR(AC34="",Q34=""),"",DATE(YEAR(Q34),MONTH(Q34),1))</f>
        <v/>
      </c>
      <c r="AF34" s="15" t="str">
        <f aca="false">IF(AC34="","",1)</f>
        <v/>
      </c>
    </row>
    <row r="35" customFormat="false" ht="15" hidden="false" customHeight="false" outlineLevel="0" collapsed="false">
      <c r="A35" s="8"/>
      <c r="B35" s="9"/>
      <c r="C35" s="34"/>
      <c r="D35" s="34"/>
      <c r="E35" s="34"/>
      <c r="F35" s="10"/>
      <c r="G35" s="10"/>
      <c r="H35" s="8"/>
      <c r="I35" s="10"/>
      <c r="J35" s="9"/>
      <c r="K35" s="9"/>
      <c r="L35" s="10"/>
      <c r="M35" s="11"/>
      <c r="N35" s="12"/>
      <c r="O35" s="13"/>
      <c r="P35" s="13"/>
      <c r="Q35" s="8"/>
      <c r="R35" s="34"/>
      <c r="S35" s="10"/>
      <c r="T35" s="14"/>
      <c r="U35" s="14"/>
      <c r="V35" s="34"/>
      <c r="W35" s="34"/>
      <c r="X35" s="13"/>
      <c r="Y35" s="15" t="str">
        <f aca="false">IF(OR(A35="",H35=""),"",H35-A35)</f>
        <v/>
      </c>
      <c r="Z35" s="15" t="str">
        <f aca="false">IF(OR(A35="",Q35=""),"",Q35-A35)</f>
        <v/>
      </c>
      <c r="AA35" s="16" t="str">
        <f aca="false">IF(OR(L35="",J35=""),"",L35*IF(K35="",$C$3,K35)*J35*IF(E35="Short",1,-1))</f>
        <v/>
      </c>
      <c r="AB35" s="16" t="str">
        <f aca="false">IF(OR(A35="",L35="",J35=""),"",IF(N(U35)&gt;0,U35,IF(E35="Long",L35*IF(K35="",$C$3,K35)*J35,IF(AND(N(F35)&gt;0,N(G35)&gt;0),MAX(0,ABS(F35-G35)-L35)*IF(K35="",$C$3,K35)*J35,IF(AND(D35="Put",N(F35)&gt;0),MAX(0,F35-L35)*IF(K35="",$C$3,K35)*J35,"")))))</f>
        <v/>
      </c>
      <c r="AC35" s="16" t="str">
        <f aca="false">IF(OR(A35="",L35="",J35="",R35="",R35="Open"),"",IF(E35="Short",L35-N(S35),N(S35)-L35)*IF(K35="",$C$3,K35)*J35-N(T35))</f>
        <v/>
      </c>
      <c r="AD35" s="17" t="str">
        <f aca="false">IF(OR(AC35="",AB35=""),"",IF(AB35&gt;0,AC35/AB35,""))</f>
        <v/>
      </c>
      <c r="AE35" s="18" t="str">
        <f aca="false">IF(OR(AC35="",Q35=""),"",DATE(YEAR(Q35),MONTH(Q35),1))</f>
        <v/>
      </c>
      <c r="AF35" s="15" t="str">
        <f aca="false">IF(AC35="","",1)</f>
        <v/>
      </c>
    </row>
    <row r="36" customFormat="false" ht="15" hidden="false" customHeight="false" outlineLevel="0" collapsed="false">
      <c r="A36" s="8"/>
      <c r="B36" s="9"/>
      <c r="C36" s="34"/>
      <c r="D36" s="34"/>
      <c r="E36" s="34"/>
      <c r="F36" s="10"/>
      <c r="G36" s="10"/>
      <c r="H36" s="8"/>
      <c r="I36" s="10"/>
      <c r="J36" s="9"/>
      <c r="K36" s="9"/>
      <c r="L36" s="10"/>
      <c r="M36" s="11"/>
      <c r="N36" s="12"/>
      <c r="O36" s="13"/>
      <c r="P36" s="13"/>
      <c r="Q36" s="8"/>
      <c r="R36" s="34"/>
      <c r="S36" s="10"/>
      <c r="T36" s="14"/>
      <c r="U36" s="14"/>
      <c r="V36" s="34"/>
      <c r="W36" s="34"/>
      <c r="X36" s="13"/>
      <c r="Y36" s="15" t="str">
        <f aca="false">IF(OR(A36="",H36=""),"",H36-A36)</f>
        <v/>
      </c>
      <c r="Z36" s="15" t="str">
        <f aca="false">IF(OR(A36="",Q36=""),"",Q36-A36)</f>
        <v/>
      </c>
      <c r="AA36" s="16" t="str">
        <f aca="false">IF(OR(L36="",J36=""),"",L36*IF(K36="",$C$3,K36)*J36*IF(E36="Short",1,-1))</f>
        <v/>
      </c>
      <c r="AB36" s="16" t="str">
        <f aca="false">IF(OR(A36="",L36="",J36=""),"",IF(N(U36)&gt;0,U36,IF(E36="Long",L36*IF(K36="",$C$3,K36)*J36,IF(AND(N(F36)&gt;0,N(G36)&gt;0),MAX(0,ABS(F36-G36)-L36)*IF(K36="",$C$3,K36)*J36,IF(AND(D36="Put",N(F36)&gt;0),MAX(0,F36-L36)*IF(K36="",$C$3,K36)*J36,"")))))</f>
        <v/>
      </c>
      <c r="AC36" s="16" t="str">
        <f aca="false">IF(OR(A36="",L36="",J36="",R36="",R36="Open"),"",IF(E36="Short",L36-N(S36),N(S36)-L36)*IF(K36="",$C$3,K36)*J36-N(T36))</f>
        <v/>
      </c>
      <c r="AD36" s="17" t="str">
        <f aca="false">IF(OR(AC36="",AB36=""),"",IF(AB36&gt;0,AC36/AB36,""))</f>
        <v/>
      </c>
      <c r="AE36" s="18" t="str">
        <f aca="false">IF(OR(AC36="",Q36=""),"",DATE(YEAR(Q36),MONTH(Q36),1))</f>
        <v/>
      </c>
      <c r="AF36" s="15" t="str">
        <f aca="false">IF(AC36="","",1)</f>
        <v/>
      </c>
    </row>
    <row r="37" customFormat="false" ht="15" hidden="false" customHeight="false" outlineLevel="0" collapsed="false">
      <c r="A37" s="8"/>
      <c r="B37" s="9"/>
      <c r="C37" s="34"/>
      <c r="D37" s="34"/>
      <c r="E37" s="34"/>
      <c r="F37" s="10"/>
      <c r="G37" s="10"/>
      <c r="H37" s="8"/>
      <c r="I37" s="10"/>
      <c r="J37" s="9"/>
      <c r="K37" s="9"/>
      <c r="L37" s="10"/>
      <c r="M37" s="11"/>
      <c r="N37" s="12"/>
      <c r="O37" s="13"/>
      <c r="P37" s="13"/>
      <c r="Q37" s="8"/>
      <c r="R37" s="34"/>
      <c r="S37" s="10"/>
      <c r="T37" s="14"/>
      <c r="U37" s="14"/>
      <c r="V37" s="34"/>
      <c r="W37" s="34"/>
      <c r="X37" s="13"/>
      <c r="Y37" s="15" t="str">
        <f aca="false">IF(OR(A37="",H37=""),"",H37-A37)</f>
        <v/>
      </c>
      <c r="Z37" s="15" t="str">
        <f aca="false">IF(OR(A37="",Q37=""),"",Q37-A37)</f>
        <v/>
      </c>
      <c r="AA37" s="16" t="str">
        <f aca="false">IF(OR(L37="",J37=""),"",L37*IF(K37="",$C$3,K37)*J37*IF(E37="Short",1,-1))</f>
        <v/>
      </c>
      <c r="AB37" s="16" t="str">
        <f aca="false">IF(OR(A37="",L37="",J37=""),"",IF(N(U37)&gt;0,U37,IF(E37="Long",L37*IF(K37="",$C$3,K37)*J37,IF(AND(N(F37)&gt;0,N(G37)&gt;0),MAX(0,ABS(F37-G37)-L37)*IF(K37="",$C$3,K37)*J37,IF(AND(D37="Put",N(F37)&gt;0),MAX(0,F37-L37)*IF(K37="",$C$3,K37)*J37,"")))))</f>
        <v/>
      </c>
      <c r="AC37" s="16" t="str">
        <f aca="false">IF(OR(A37="",L37="",J37="",R37="",R37="Open"),"",IF(E37="Short",L37-N(S37),N(S37)-L37)*IF(K37="",$C$3,K37)*J37-N(T37))</f>
        <v/>
      </c>
      <c r="AD37" s="17" t="str">
        <f aca="false">IF(OR(AC37="",AB37=""),"",IF(AB37&gt;0,AC37/AB37,""))</f>
        <v/>
      </c>
      <c r="AE37" s="18" t="str">
        <f aca="false">IF(OR(AC37="",Q37=""),"",DATE(YEAR(Q37),MONTH(Q37),1))</f>
        <v/>
      </c>
      <c r="AF37" s="15" t="str">
        <f aca="false">IF(AC37="","",1)</f>
        <v/>
      </c>
    </row>
    <row r="38" customFormat="false" ht="15" hidden="false" customHeight="false" outlineLevel="0" collapsed="false">
      <c r="A38" s="8"/>
      <c r="B38" s="9"/>
      <c r="C38" s="34"/>
      <c r="D38" s="34"/>
      <c r="E38" s="34"/>
      <c r="F38" s="10"/>
      <c r="G38" s="10"/>
      <c r="H38" s="8"/>
      <c r="I38" s="10"/>
      <c r="J38" s="9"/>
      <c r="K38" s="9"/>
      <c r="L38" s="10"/>
      <c r="M38" s="11"/>
      <c r="N38" s="12"/>
      <c r="O38" s="13"/>
      <c r="P38" s="13"/>
      <c r="Q38" s="8"/>
      <c r="R38" s="34"/>
      <c r="S38" s="10"/>
      <c r="T38" s="14"/>
      <c r="U38" s="14"/>
      <c r="V38" s="34"/>
      <c r="W38" s="34"/>
      <c r="X38" s="13"/>
      <c r="Y38" s="15" t="str">
        <f aca="false">IF(OR(A38="",H38=""),"",H38-A38)</f>
        <v/>
      </c>
      <c r="Z38" s="15" t="str">
        <f aca="false">IF(OR(A38="",Q38=""),"",Q38-A38)</f>
        <v/>
      </c>
      <c r="AA38" s="16" t="str">
        <f aca="false">IF(OR(L38="",J38=""),"",L38*IF(K38="",$C$3,K38)*J38*IF(E38="Short",1,-1))</f>
        <v/>
      </c>
      <c r="AB38" s="16" t="str">
        <f aca="false">IF(OR(A38="",L38="",J38=""),"",IF(N(U38)&gt;0,U38,IF(E38="Long",L38*IF(K38="",$C$3,K38)*J38,IF(AND(N(F38)&gt;0,N(G38)&gt;0),MAX(0,ABS(F38-G38)-L38)*IF(K38="",$C$3,K38)*J38,IF(AND(D38="Put",N(F38)&gt;0),MAX(0,F38-L38)*IF(K38="",$C$3,K38)*J38,"")))))</f>
        <v/>
      </c>
      <c r="AC38" s="16" t="str">
        <f aca="false">IF(OR(A38="",L38="",J38="",R38="",R38="Open"),"",IF(E38="Short",L38-N(S38),N(S38)-L38)*IF(K38="",$C$3,K38)*J38-N(T38))</f>
        <v/>
      </c>
      <c r="AD38" s="17" t="str">
        <f aca="false">IF(OR(AC38="",AB38=""),"",IF(AB38&gt;0,AC38/AB38,""))</f>
        <v/>
      </c>
      <c r="AE38" s="18" t="str">
        <f aca="false">IF(OR(AC38="",Q38=""),"",DATE(YEAR(Q38),MONTH(Q38),1))</f>
        <v/>
      </c>
      <c r="AF38" s="15" t="str">
        <f aca="false">IF(AC38="","",1)</f>
        <v/>
      </c>
    </row>
    <row r="39" customFormat="false" ht="15" hidden="false" customHeight="false" outlineLevel="0" collapsed="false">
      <c r="A39" s="8"/>
      <c r="B39" s="9"/>
      <c r="C39" s="34"/>
      <c r="D39" s="34"/>
      <c r="E39" s="34"/>
      <c r="F39" s="10"/>
      <c r="G39" s="10"/>
      <c r="H39" s="8"/>
      <c r="I39" s="10"/>
      <c r="J39" s="9"/>
      <c r="K39" s="9"/>
      <c r="L39" s="10"/>
      <c r="M39" s="11"/>
      <c r="N39" s="12"/>
      <c r="O39" s="13"/>
      <c r="P39" s="13"/>
      <c r="Q39" s="8"/>
      <c r="R39" s="34"/>
      <c r="S39" s="10"/>
      <c r="T39" s="14"/>
      <c r="U39" s="14"/>
      <c r="V39" s="34"/>
      <c r="W39" s="34"/>
      <c r="X39" s="13"/>
      <c r="Y39" s="15" t="str">
        <f aca="false">IF(OR(A39="",H39=""),"",H39-A39)</f>
        <v/>
      </c>
      <c r="Z39" s="15" t="str">
        <f aca="false">IF(OR(A39="",Q39=""),"",Q39-A39)</f>
        <v/>
      </c>
      <c r="AA39" s="16" t="str">
        <f aca="false">IF(OR(L39="",J39=""),"",L39*IF(K39="",$C$3,K39)*J39*IF(E39="Short",1,-1))</f>
        <v/>
      </c>
      <c r="AB39" s="16" t="str">
        <f aca="false">IF(OR(A39="",L39="",J39=""),"",IF(N(U39)&gt;0,U39,IF(E39="Long",L39*IF(K39="",$C$3,K39)*J39,IF(AND(N(F39)&gt;0,N(G39)&gt;0),MAX(0,ABS(F39-G39)-L39)*IF(K39="",$C$3,K39)*J39,IF(AND(D39="Put",N(F39)&gt;0),MAX(0,F39-L39)*IF(K39="",$C$3,K39)*J39,"")))))</f>
        <v/>
      </c>
      <c r="AC39" s="16" t="str">
        <f aca="false">IF(OR(A39="",L39="",J39="",R39="",R39="Open"),"",IF(E39="Short",L39-N(S39),N(S39)-L39)*IF(K39="",$C$3,K39)*J39-N(T39))</f>
        <v/>
      </c>
      <c r="AD39" s="17" t="str">
        <f aca="false">IF(OR(AC39="",AB39=""),"",IF(AB39&gt;0,AC39/AB39,""))</f>
        <v/>
      </c>
      <c r="AE39" s="18" t="str">
        <f aca="false">IF(OR(AC39="",Q39=""),"",DATE(YEAR(Q39),MONTH(Q39),1))</f>
        <v/>
      </c>
      <c r="AF39" s="15" t="str">
        <f aca="false">IF(AC39="","",1)</f>
        <v/>
      </c>
    </row>
    <row r="40" customFormat="false" ht="15" hidden="false" customHeight="false" outlineLevel="0" collapsed="false">
      <c r="A40" s="8"/>
      <c r="B40" s="9"/>
      <c r="C40" s="34"/>
      <c r="D40" s="34"/>
      <c r="E40" s="34"/>
      <c r="F40" s="10"/>
      <c r="G40" s="10"/>
      <c r="H40" s="8"/>
      <c r="I40" s="10"/>
      <c r="J40" s="9"/>
      <c r="K40" s="9"/>
      <c r="L40" s="10"/>
      <c r="M40" s="11"/>
      <c r="N40" s="12"/>
      <c r="O40" s="13"/>
      <c r="P40" s="13"/>
      <c r="Q40" s="8"/>
      <c r="R40" s="34"/>
      <c r="S40" s="10"/>
      <c r="T40" s="14"/>
      <c r="U40" s="14"/>
      <c r="V40" s="34"/>
      <c r="W40" s="34"/>
      <c r="X40" s="13"/>
      <c r="Y40" s="15" t="str">
        <f aca="false">IF(OR(A40="",H40=""),"",H40-A40)</f>
        <v/>
      </c>
      <c r="Z40" s="15" t="str">
        <f aca="false">IF(OR(A40="",Q40=""),"",Q40-A40)</f>
        <v/>
      </c>
      <c r="AA40" s="16" t="str">
        <f aca="false">IF(OR(L40="",J40=""),"",L40*IF(K40="",$C$3,K40)*J40*IF(E40="Short",1,-1))</f>
        <v/>
      </c>
      <c r="AB40" s="16" t="str">
        <f aca="false">IF(OR(A40="",L40="",J40=""),"",IF(N(U40)&gt;0,U40,IF(E40="Long",L40*IF(K40="",$C$3,K40)*J40,IF(AND(N(F40)&gt;0,N(G40)&gt;0),MAX(0,ABS(F40-G40)-L40)*IF(K40="",$C$3,K40)*J40,IF(AND(D40="Put",N(F40)&gt;0),MAX(0,F40-L40)*IF(K40="",$C$3,K40)*J40,"")))))</f>
        <v/>
      </c>
      <c r="AC40" s="16" t="str">
        <f aca="false">IF(OR(A40="",L40="",J40="",R40="",R40="Open"),"",IF(E40="Short",L40-N(S40),N(S40)-L40)*IF(K40="",$C$3,K40)*J40-N(T40))</f>
        <v/>
      </c>
      <c r="AD40" s="17" t="str">
        <f aca="false">IF(OR(AC40="",AB40=""),"",IF(AB40&gt;0,AC40/AB40,""))</f>
        <v/>
      </c>
      <c r="AE40" s="18" t="str">
        <f aca="false">IF(OR(AC40="",Q40=""),"",DATE(YEAR(Q40),MONTH(Q40),1))</f>
        <v/>
      </c>
      <c r="AF40" s="15" t="str">
        <f aca="false">IF(AC40="","",1)</f>
        <v/>
      </c>
    </row>
    <row r="41" customFormat="false" ht="15" hidden="false" customHeight="false" outlineLevel="0" collapsed="false">
      <c r="A41" s="8"/>
      <c r="B41" s="9"/>
      <c r="C41" s="34"/>
      <c r="D41" s="34"/>
      <c r="E41" s="34"/>
      <c r="F41" s="10"/>
      <c r="G41" s="10"/>
      <c r="H41" s="8"/>
      <c r="I41" s="10"/>
      <c r="J41" s="9"/>
      <c r="K41" s="9"/>
      <c r="L41" s="10"/>
      <c r="M41" s="11"/>
      <c r="N41" s="12"/>
      <c r="O41" s="13"/>
      <c r="P41" s="13"/>
      <c r="Q41" s="8"/>
      <c r="R41" s="34"/>
      <c r="S41" s="10"/>
      <c r="T41" s="14"/>
      <c r="U41" s="14"/>
      <c r="V41" s="34"/>
      <c r="W41" s="34"/>
      <c r="X41" s="13"/>
      <c r="Y41" s="15" t="str">
        <f aca="false">IF(OR(A41="",H41=""),"",H41-A41)</f>
        <v/>
      </c>
      <c r="Z41" s="15" t="str">
        <f aca="false">IF(OR(A41="",Q41=""),"",Q41-A41)</f>
        <v/>
      </c>
      <c r="AA41" s="16" t="str">
        <f aca="false">IF(OR(L41="",J41=""),"",L41*IF(K41="",$C$3,K41)*J41*IF(E41="Short",1,-1))</f>
        <v/>
      </c>
      <c r="AB41" s="16" t="str">
        <f aca="false">IF(OR(A41="",L41="",J41=""),"",IF(N(U41)&gt;0,U41,IF(E41="Long",L41*IF(K41="",$C$3,K41)*J41,IF(AND(N(F41)&gt;0,N(G41)&gt;0),MAX(0,ABS(F41-G41)-L41)*IF(K41="",$C$3,K41)*J41,IF(AND(D41="Put",N(F41)&gt;0),MAX(0,F41-L41)*IF(K41="",$C$3,K41)*J41,"")))))</f>
        <v/>
      </c>
      <c r="AC41" s="16" t="str">
        <f aca="false">IF(OR(A41="",L41="",J41="",R41="",R41="Open"),"",IF(E41="Short",L41-N(S41),N(S41)-L41)*IF(K41="",$C$3,K41)*J41-N(T41))</f>
        <v/>
      </c>
      <c r="AD41" s="17" t="str">
        <f aca="false">IF(OR(AC41="",AB41=""),"",IF(AB41&gt;0,AC41/AB41,""))</f>
        <v/>
      </c>
      <c r="AE41" s="18" t="str">
        <f aca="false">IF(OR(AC41="",Q41=""),"",DATE(YEAR(Q41),MONTH(Q41),1))</f>
        <v/>
      </c>
      <c r="AF41" s="15" t="str">
        <f aca="false">IF(AC41="","",1)</f>
        <v/>
      </c>
    </row>
    <row r="42" customFormat="false" ht="15" hidden="false" customHeight="false" outlineLevel="0" collapsed="false">
      <c r="A42" s="8"/>
      <c r="B42" s="9"/>
      <c r="C42" s="34"/>
      <c r="D42" s="34"/>
      <c r="E42" s="34"/>
      <c r="F42" s="10"/>
      <c r="G42" s="10"/>
      <c r="H42" s="8"/>
      <c r="I42" s="10"/>
      <c r="J42" s="9"/>
      <c r="K42" s="9"/>
      <c r="L42" s="10"/>
      <c r="M42" s="11"/>
      <c r="N42" s="12"/>
      <c r="O42" s="13"/>
      <c r="P42" s="13"/>
      <c r="Q42" s="8"/>
      <c r="R42" s="34"/>
      <c r="S42" s="10"/>
      <c r="T42" s="14"/>
      <c r="U42" s="14"/>
      <c r="V42" s="34"/>
      <c r="W42" s="34"/>
      <c r="X42" s="13"/>
      <c r="Y42" s="15" t="str">
        <f aca="false">IF(OR(A42="",H42=""),"",H42-A42)</f>
        <v/>
      </c>
      <c r="Z42" s="15" t="str">
        <f aca="false">IF(OR(A42="",Q42=""),"",Q42-A42)</f>
        <v/>
      </c>
      <c r="AA42" s="16" t="str">
        <f aca="false">IF(OR(L42="",J42=""),"",L42*IF(K42="",$C$3,K42)*J42*IF(E42="Short",1,-1))</f>
        <v/>
      </c>
      <c r="AB42" s="16" t="str">
        <f aca="false">IF(OR(A42="",L42="",J42=""),"",IF(N(U42)&gt;0,U42,IF(E42="Long",L42*IF(K42="",$C$3,K42)*J42,IF(AND(N(F42)&gt;0,N(G42)&gt;0),MAX(0,ABS(F42-G42)-L42)*IF(K42="",$C$3,K42)*J42,IF(AND(D42="Put",N(F42)&gt;0),MAX(0,F42-L42)*IF(K42="",$C$3,K42)*J42,"")))))</f>
        <v/>
      </c>
      <c r="AC42" s="16" t="str">
        <f aca="false">IF(OR(A42="",L42="",J42="",R42="",R42="Open"),"",IF(E42="Short",L42-N(S42),N(S42)-L42)*IF(K42="",$C$3,K42)*J42-N(T42))</f>
        <v/>
      </c>
      <c r="AD42" s="17" t="str">
        <f aca="false">IF(OR(AC42="",AB42=""),"",IF(AB42&gt;0,AC42/AB42,""))</f>
        <v/>
      </c>
      <c r="AE42" s="18" t="str">
        <f aca="false">IF(OR(AC42="",Q42=""),"",DATE(YEAR(Q42),MONTH(Q42),1))</f>
        <v/>
      </c>
      <c r="AF42" s="15" t="str">
        <f aca="false">IF(AC42="","",1)</f>
        <v/>
      </c>
    </row>
    <row r="43" customFormat="false" ht="15" hidden="false" customHeight="false" outlineLevel="0" collapsed="false">
      <c r="A43" s="8"/>
      <c r="B43" s="9"/>
      <c r="C43" s="34"/>
      <c r="D43" s="34"/>
      <c r="E43" s="34"/>
      <c r="F43" s="10"/>
      <c r="G43" s="10"/>
      <c r="H43" s="8"/>
      <c r="I43" s="10"/>
      <c r="J43" s="9"/>
      <c r="K43" s="9"/>
      <c r="L43" s="10"/>
      <c r="M43" s="11"/>
      <c r="N43" s="12"/>
      <c r="O43" s="13"/>
      <c r="P43" s="13"/>
      <c r="Q43" s="8"/>
      <c r="R43" s="34"/>
      <c r="S43" s="10"/>
      <c r="T43" s="14"/>
      <c r="U43" s="14"/>
      <c r="V43" s="34"/>
      <c r="W43" s="34"/>
      <c r="X43" s="13"/>
      <c r="Y43" s="15" t="str">
        <f aca="false">IF(OR(A43="",H43=""),"",H43-A43)</f>
        <v/>
      </c>
      <c r="Z43" s="15" t="str">
        <f aca="false">IF(OR(A43="",Q43=""),"",Q43-A43)</f>
        <v/>
      </c>
      <c r="AA43" s="16" t="str">
        <f aca="false">IF(OR(L43="",J43=""),"",L43*IF(K43="",$C$3,K43)*J43*IF(E43="Short",1,-1))</f>
        <v/>
      </c>
      <c r="AB43" s="16" t="str">
        <f aca="false">IF(OR(A43="",L43="",J43=""),"",IF(N(U43)&gt;0,U43,IF(E43="Long",L43*IF(K43="",$C$3,K43)*J43,IF(AND(N(F43)&gt;0,N(G43)&gt;0),MAX(0,ABS(F43-G43)-L43)*IF(K43="",$C$3,K43)*J43,IF(AND(D43="Put",N(F43)&gt;0),MAX(0,F43-L43)*IF(K43="",$C$3,K43)*J43,"")))))</f>
        <v/>
      </c>
      <c r="AC43" s="16" t="str">
        <f aca="false">IF(OR(A43="",L43="",J43="",R43="",R43="Open"),"",IF(E43="Short",L43-N(S43),N(S43)-L43)*IF(K43="",$C$3,K43)*J43-N(T43))</f>
        <v/>
      </c>
      <c r="AD43" s="17" t="str">
        <f aca="false">IF(OR(AC43="",AB43=""),"",IF(AB43&gt;0,AC43/AB43,""))</f>
        <v/>
      </c>
      <c r="AE43" s="18" t="str">
        <f aca="false">IF(OR(AC43="",Q43=""),"",DATE(YEAR(Q43),MONTH(Q43),1))</f>
        <v/>
      </c>
      <c r="AF43" s="15" t="str">
        <f aca="false">IF(AC43="","",1)</f>
        <v/>
      </c>
    </row>
    <row r="44" customFormat="false" ht="15" hidden="false" customHeight="false" outlineLevel="0" collapsed="false">
      <c r="A44" s="8"/>
      <c r="B44" s="9"/>
      <c r="C44" s="34"/>
      <c r="D44" s="34"/>
      <c r="E44" s="34"/>
      <c r="F44" s="10"/>
      <c r="G44" s="10"/>
      <c r="H44" s="8"/>
      <c r="I44" s="10"/>
      <c r="J44" s="9"/>
      <c r="K44" s="9"/>
      <c r="L44" s="10"/>
      <c r="M44" s="11"/>
      <c r="N44" s="12"/>
      <c r="O44" s="13"/>
      <c r="P44" s="13"/>
      <c r="Q44" s="8"/>
      <c r="R44" s="34"/>
      <c r="S44" s="10"/>
      <c r="T44" s="14"/>
      <c r="U44" s="14"/>
      <c r="V44" s="34"/>
      <c r="W44" s="34"/>
      <c r="X44" s="13"/>
      <c r="Y44" s="15" t="str">
        <f aca="false">IF(OR(A44="",H44=""),"",H44-A44)</f>
        <v/>
      </c>
      <c r="Z44" s="15" t="str">
        <f aca="false">IF(OR(A44="",Q44=""),"",Q44-A44)</f>
        <v/>
      </c>
      <c r="AA44" s="16" t="str">
        <f aca="false">IF(OR(L44="",J44=""),"",L44*IF(K44="",$C$3,K44)*J44*IF(E44="Short",1,-1))</f>
        <v/>
      </c>
      <c r="AB44" s="16" t="str">
        <f aca="false">IF(OR(A44="",L44="",J44=""),"",IF(N(U44)&gt;0,U44,IF(E44="Long",L44*IF(K44="",$C$3,K44)*J44,IF(AND(N(F44)&gt;0,N(G44)&gt;0),MAX(0,ABS(F44-G44)-L44)*IF(K44="",$C$3,K44)*J44,IF(AND(D44="Put",N(F44)&gt;0),MAX(0,F44-L44)*IF(K44="",$C$3,K44)*J44,"")))))</f>
        <v/>
      </c>
      <c r="AC44" s="16" t="str">
        <f aca="false">IF(OR(A44="",L44="",J44="",R44="",R44="Open"),"",IF(E44="Short",L44-N(S44),N(S44)-L44)*IF(K44="",$C$3,K44)*J44-N(T44))</f>
        <v/>
      </c>
      <c r="AD44" s="17" t="str">
        <f aca="false">IF(OR(AC44="",AB44=""),"",IF(AB44&gt;0,AC44/AB44,""))</f>
        <v/>
      </c>
      <c r="AE44" s="18" t="str">
        <f aca="false">IF(OR(AC44="",Q44=""),"",DATE(YEAR(Q44),MONTH(Q44),1))</f>
        <v/>
      </c>
      <c r="AF44" s="15" t="str">
        <f aca="false">IF(AC44="","",1)</f>
        <v/>
      </c>
    </row>
    <row r="45" customFormat="false" ht="15" hidden="false" customHeight="false" outlineLevel="0" collapsed="false">
      <c r="A45" s="8"/>
      <c r="B45" s="9"/>
      <c r="C45" s="34"/>
      <c r="D45" s="34"/>
      <c r="E45" s="34"/>
      <c r="F45" s="10"/>
      <c r="G45" s="10"/>
      <c r="H45" s="8"/>
      <c r="I45" s="10"/>
      <c r="J45" s="9"/>
      <c r="K45" s="9"/>
      <c r="L45" s="10"/>
      <c r="M45" s="11"/>
      <c r="N45" s="12"/>
      <c r="O45" s="13"/>
      <c r="P45" s="13"/>
      <c r="Q45" s="8"/>
      <c r="R45" s="34"/>
      <c r="S45" s="10"/>
      <c r="T45" s="14"/>
      <c r="U45" s="14"/>
      <c r="V45" s="34"/>
      <c r="W45" s="34"/>
      <c r="X45" s="13"/>
      <c r="Y45" s="15" t="str">
        <f aca="false">IF(OR(A45="",H45=""),"",H45-A45)</f>
        <v/>
      </c>
      <c r="Z45" s="15" t="str">
        <f aca="false">IF(OR(A45="",Q45=""),"",Q45-A45)</f>
        <v/>
      </c>
      <c r="AA45" s="16" t="str">
        <f aca="false">IF(OR(L45="",J45=""),"",L45*IF(K45="",$C$3,K45)*J45*IF(E45="Short",1,-1))</f>
        <v/>
      </c>
      <c r="AB45" s="16" t="str">
        <f aca="false">IF(OR(A45="",L45="",J45=""),"",IF(N(U45)&gt;0,U45,IF(E45="Long",L45*IF(K45="",$C$3,K45)*J45,IF(AND(N(F45)&gt;0,N(G45)&gt;0),MAX(0,ABS(F45-G45)-L45)*IF(K45="",$C$3,K45)*J45,IF(AND(D45="Put",N(F45)&gt;0),MAX(0,F45-L45)*IF(K45="",$C$3,K45)*J45,"")))))</f>
        <v/>
      </c>
      <c r="AC45" s="16" t="str">
        <f aca="false">IF(OR(A45="",L45="",J45="",R45="",R45="Open"),"",IF(E45="Short",L45-N(S45),N(S45)-L45)*IF(K45="",$C$3,K45)*J45-N(T45))</f>
        <v/>
      </c>
      <c r="AD45" s="17" t="str">
        <f aca="false">IF(OR(AC45="",AB45=""),"",IF(AB45&gt;0,AC45/AB45,""))</f>
        <v/>
      </c>
      <c r="AE45" s="18" t="str">
        <f aca="false">IF(OR(AC45="",Q45=""),"",DATE(YEAR(Q45),MONTH(Q45),1))</f>
        <v/>
      </c>
      <c r="AF45" s="15" t="str">
        <f aca="false">IF(AC45="","",1)</f>
        <v/>
      </c>
    </row>
    <row r="46" customFormat="false" ht="15" hidden="false" customHeight="false" outlineLevel="0" collapsed="false">
      <c r="A46" s="8"/>
      <c r="B46" s="9"/>
      <c r="C46" s="34"/>
      <c r="D46" s="34"/>
      <c r="E46" s="34"/>
      <c r="F46" s="10"/>
      <c r="G46" s="10"/>
      <c r="H46" s="8"/>
      <c r="I46" s="10"/>
      <c r="J46" s="9"/>
      <c r="K46" s="9"/>
      <c r="L46" s="10"/>
      <c r="M46" s="11"/>
      <c r="N46" s="12"/>
      <c r="O46" s="13"/>
      <c r="P46" s="13"/>
      <c r="Q46" s="8"/>
      <c r="R46" s="34"/>
      <c r="S46" s="10"/>
      <c r="T46" s="14"/>
      <c r="U46" s="14"/>
      <c r="V46" s="34"/>
      <c r="W46" s="34"/>
      <c r="X46" s="13"/>
      <c r="Y46" s="15" t="str">
        <f aca="false">IF(OR(A46="",H46=""),"",H46-A46)</f>
        <v/>
      </c>
      <c r="Z46" s="15" t="str">
        <f aca="false">IF(OR(A46="",Q46=""),"",Q46-A46)</f>
        <v/>
      </c>
      <c r="AA46" s="16" t="str">
        <f aca="false">IF(OR(L46="",J46=""),"",L46*IF(K46="",$C$3,K46)*J46*IF(E46="Short",1,-1))</f>
        <v/>
      </c>
      <c r="AB46" s="16" t="str">
        <f aca="false">IF(OR(A46="",L46="",J46=""),"",IF(N(U46)&gt;0,U46,IF(E46="Long",L46*IF(K46="",$C$3,K46)*J46,IF(AND(N(F46)&gt;0,N(G46)&gt;0),MAX(0,ABS(F46-G46)-L46)*IF(K46="",$C$3,K46)*J46,IF(AND(D46="Put",N(F46)&gt;0),MAX(0,F46-L46)*IF(K46="",$C$3,K46)*J46,"")))))</f>
        <v/>
      </c>
      <c r="AC46" s="16" t="str">
        <f aca="false">IF(OR(A46="",L46="",J46="",R46="",R46="Open"),"",IF(E46="Short",L46-N(S46),N(S46)-L46)*IF(K46="",$C$3,K46)*J46-N(T46))</f>
        <v/>
      </c>
      <c r="AD46" s="17" t="str">
        <f aca="false">IF(OR(AC46="",AB46=""),"",IF(AB46&gt;0,AC46/AB46,""))</f>
        <v/>
      </c>
      <c r="AE46" s="18" t="str">
        <f aca="false">IF(OR(AC46="",Q46=""),"",DATE(YEAR(Q46),MONTH(Q46),1))</f>
        <v/>
      </c>
      <c r="AF46" s="15" t="str">
        <f aca="false">IF(AC46="","",1)</f>
        <v/>
      </c>
    </row>
    <row r="47" customFormat="false" ht="15" hidden="false" customHeight="false" outlineLevel="0" collapsed="false">
      <c r="A47" s="8"/>
      <c r="B47" s="9"/>
      <c r="C47" s="34"/>
      <c r="D47" s="34"/>
      <c r="E47" s="34"/>
      <c r="F47" s="10"/>
      <c r="G47" s="10"/>
      <c r="H47" s="8"/>
      <c r="I47" s="10"/>
      <c r="J47" s="9"/>
      <c r="K47" s="9"/>
      <c r="L47" s="10"/>
      <c r="M47" s="11"/>
      <c r="N47" s="12"/>
      <c r="O47" s="13"/>
      <c r="P47" s="13"/>
      <c r="Q47" s="8"/>
      <c r="R47" s="34"/>
      <c r="S47" s="10"/>
      <c r="T47" s="14"/>
      <c r="U47" s="14"/>
      <c r="V47" s="34"/>
      <c r="W47" s="34"/>
      <c r="X47" s="13"/>
      <c r="Y47" s="15" t="str">
        <f aca="false">IF(OR(A47="",H47=""),"",H47-A47)</f>
        <v/>
      </c>
      <c r="Z47" s="15" t="str">
        <f aca="false">IF(OR(A47="",Q47=""),"",Q47-A47)</f>
        <v/>
      </c>
      <c r="AA47" s="16" t="str">
        <f aca="false">IF(OR(L47="",J47=""),"",L47*IF(K47="",$C$3,K47)*J47*IF(E47="Short",1,-1))</f>
        <v/>
      </c>
      <c r="AB47" s="16" t="str">
        <f aca="false">IF(OR(A47="",L47="",J47=""),"",IF(N(U47)&gt;0,U47,IF(E47="Long",L47*IF(K47="",$C$3,K47)*J47,IF(AND(N(F47)&gt;0,N(G47)&gt;0),MAX(0,ABS(F47-G47)-L47)*IF(K47="",$C$3,K47)*J47,IF(AND(D47="Put",N(F47)&gt;0),MAX(0,F47-L47)*IF(K47="",$C$3,K47)*J47,"")))))</f>
        <v/>
      </c>
      <c r="AC47" s="16" t="str">
        <f aca="false">IF(OR(A47="",L47="",J47="",R47="",R47="Open"),"",IF(E47="Short",L47-N(S47),N(S47)-L47)*IF(K47="",$C$3,K47)*J47-N(T47))</f>
        <v/>
      </c>
      <c r="AD47" s="17" t="str">
        <f aca="false">IF(OR(AC47="",AB47=""),"",IF(AB47&gt;0,AC47/AB47,""))</f>
        <v/>
      </c>
      <c r="AE47" s="18" t="str">
        <f aca="false">IF(OR(AC47="",Q47=""),"",DATE(YEAR(Q47),MONTH(Q47),1))</f>
        <v/>
      </c>
      <c r="AF47" s="15" t="str">
        <f aca="false">IF(AC47="","",1)</f>
        <v/>
      </c>
    </row>
    <row r="48" customFormat="false" ht="15" hidden="false" customHeight="false" outlineLevel="0" collapsed="false">
      <c r="A48" s="8"/>
      <c r="B48" s="9"/>
      <c r="C48" s="34"/>
      <c r="D48" s="34"/>
      <c r="E48" s="34"/>
      <c r="F48" s="10"/>
      <c r="G48" s="10"/>
      <c r="H48" s="8"/>
      <c r="I48" s="10"/>
      <c r="J48" s="9"/>
      <c r="K48" s="9"/>
      <c r="L48" s="10"/>
      <c r="M48" s="11"/>
      <c r="N48" s="12"/>
      <c r="O48" s="13"/>
      <c r="P48" s="13"/>
      <c r="Q48" s="8"/>
      <c r="R48" s="34"/>
      <c r="S48" s="10"/>
      <c r="T48" s="14"/>
      <c r="U48" s="14"/>
      <c r="V48" s="34"/>
      <c r="W48" s="34"/>
      <c r="X48" s="13"/>
      <c r="Y48" s="15" t="str">
        <f aca="false">IF(OR(A48="",H48=""),"",H48-A48)</f>
        <v/>
      </c>
      <c r="Z48" s="15" t="str">
        <f aca="false">IF(OR(A48="",Q48=""),"",Q48-A48)</f>
        <v/>
      </c>
      <c r="AA48" s="16" t="str">
        <f aca="false">IF(OR(L48="",J48=""),"",L48*IF(K48="",$C$3,K48)*J48*IF(E48="Short",1,-1))</f>
        <v/>
      </c>
      <c r="AB48" s="16" t="str">
        <f aca="false">IF(OR(A48="",L48="",J48=""),"",IF(N(U48)&gt;0,U48,IF(E48="Long",L48*IF(K48="",$C$3,K48)*J48,IF(AND(N(F48)&gt;0,N(G48)&gt;0),MAX(0,ABS(F48-G48)-L48)*IF(K48="",$C$3,K48)*J48,IF(AND(D48="Put",N(F48)&gt;0),MAX(0,F48-L48)*IF(K48="",$C$3,K48)*J48,"")))))</f>
        <v/>
      </c>
      <c r="AC48" s="16" t="str">
        <f aca="false">IF(OR(A48="",L48="",J48="",R48="",R48="Open"),"",IF(E48="Short",L48-N(S48),N(S48)-L48)*IF(K48="",$C$3,K48)*J48-N(T48))</f>
        <v/>
      </c>
      <c r="AD48" s="17" t="str">
        <f aca="false">IF(OR(AC48="",AB48=""),"",IF(AB48&gt;0,AC48/AB48,""))</f>
        <v/>
      </c>
      <c r="AE48" s="18" t="str">
        <f aca="false">IF(OR(AC48="",Q48=""),"",DATE(YEAR(Q48),MONTH(Q48),1))</f>
        <v/>
      </c>
      <c r="AF48" s="15" t="str">
        <f aca="false">IF(AC48="","",1)</f>
        <v/>
      </c>
    </row>
    <row r="49" customFormat="false" ht="15" hidden="false" customHeight="false" outlineLevel="0" collapsed="false">
      <c r="A49" s="8"/>
      <c r="B49" s="9"/>
      <c r="C49" s="34"/>
      <c r="D49" s="34"/>
      <c r="E49" s="34"/>
      <c r="F49" s="10"/>
      <c r="G49" s="10"/>
      <c r="H49" s="8"/>
      <c r="I49" s="10"/>
      <c r="J49" s="9"/>
      <c r="K49" s="9"/>
      <c r="L49" s="10"/>
      <c r="M49" s="11"/>
      <c r="N49" s="12"/>
      <c r="O49" s="13"/>
      <c r="P49" s="13"/>
      <c r="Q49" s="8"/>
      <c r="R49" s="34"/>
      <c r="S49" s="10"/>
      <c r="T49" s="14"/>
      <c r="U49" s="14"/>
      <c r="V49" s="34"/>
      <c r="W49" s="34"/>
      <c r="X49" s="13"/>
      <c r="Y49" s="15" t="str">
        <f aca="false">IF(OR(A49="",H49=""),"",H49-A49)</f>
        <v/>
      </c>
      <c r="Z49" s="15" t="str">
        <f aca="false">IF(OR(A49="",Q49=""),"",Q49-A49)</f>
        <v/>
      </c>
      <c r="AA49" s="16" t="str">
        <f aca="false">IF(OR(L49="",J49=""),"",L49*IF(K49="",$C$3,K49)*J49*IF(E49="Short",1,-1))</f>
        <v/>
      </c>
      <c r="AB49" s="16" t="str">
        <f aca="false">IF(OR(A49="",L49="",J49=""),"",IF(N(U49)&gt;0,U49,IF(E49="Long",L49*IF(K49="",$C$3,K49)*J49,IF(AND(N(F49)&gt;0,N(G49)&gt;0),MAX(0,ABS(F49-G49)-L49)*IF(K49="",$C$3,K49)*J49,IF(AND(D49="Put",N(F49)&gt;0),MAX(0,F49-L49)*IF(K49="",$C$3,K49)*J49,"")))))</f>
        <v/>
      </c>
      <c r="AC49" s="16" t="str">
        <f aca="false">IF(OR(A49="",L49="",J49="",R49="",R49="Open"),"",IF(E49="Short",L49-N(S49),N(S49)-L49)*IF(K49="",$C$3,K49)*J49-N(T49))</f>
        <v/>
      </c>
      <c r="AD49" s="17" t="str">
        <f aca="false">IF(OR(AC49="",AB49=""),"",IF(AB49&gt;0,AC49/AB49,""))</f>
        <v/>
      </c>
      <c r="AE49" s="18" t="str">
        <f aca="false">IF(OR(AC49="",Q49=""),"",DATE(YEAR(Q49),MONTH(Q49),1))</f>
        <v/>
      </c>
      <c r="AF49" s="15" t="str">
        <f aca="false">IF(AC49="","",1)</f>
        <v/>
      </c>
    </row>
    <row r="50" customFormat="false" ht="15" hidden="false" customHeight="false" outlineLevel="0" collapsed="false">
      <c r="A50" s="8"/>
      <c r="B50" s="9"/>
      <c r="C50" s="34"/>
      <c r="D50" s="34"/>
      <c r="E50" s="34"/>
      <c r="F50" s="10"/>
      <c r="G50" s="10"/>
      <c r="H50" s="8"/>
      <c r="I50" s="10"/>
      <c r="J50" s="9"/>
      <c r="K50" s="9"/>
      <c r="L50" s="10"/>
      <c r="M50" s="11"/>
      <c r="N50" s="12"/>
      <c r="O50" s="13"/>
      <c r="P50" s="13"/>
      <c r="Q50" s="8"/>
      <c r="R50" s="34"/>
      <c r="S50" s="10"/>
      <c r="T50" s="14"/>
      <c r="U50" s="14"/>
      <c r="V50" s="34"/>
      <c r="W50" s="34"/>
      <c r="X50" s="13"/>
      <c r="Y50" s="15" t="str">
        <f aca="false">IF(OR(A50="",H50=""),"",H50-A50)</f>
        <v/>
      </c>
      <c r="Z50" s="15" t="str">
        <f aca="false">IF(OR(A50="",Q50=""),"",Q50-A50)</f>
        <v/>
      </c>
      <c r="AA50" s="16" t="str">
        <f aca="false">IF(OR(L50="",J50=""),"",L50*IF(K50="",$C$3,K50)*J50*IF(E50="Short",1,-1))</f>
        <v/>
      </c>
      <c r="AB50" s="16" t="str">
        <f aca="false">IF(OR(A50="",L50="",J50=""),"",IF(N(U50)&gt;0,U50,IF(E50="Long",L50*IF(K50="",$C$3,K50)*J50,IF(AND(N(F50)&gt;0,N(G50)&gt;0),MAX(0,ABS(F50-G50)-L50)*IF(K50="",$C$3,K50)*J50,IF(AND(D50="Put",N(F50)&gt;0),MAX(0,F50-L50)*IF(K50="",$C$3,K50)*J50,"")))))</f>
        <v/>
      </c>
      <c r="AC50" s="16" t="str">
        <f aca="false">IF(OR(A50="",L50="",J50="",R50="",R50="Open"),"",IF(E50="Short",L50-N(S50),N(S50)-L50)*IF(K50="",$C$3,K50)*J50-N(T50))</f>
        <v/>
      </c>
      <c r="AD50" s="17" t="str">
        <f aca="false">IF(OR(AC50="",AB50=""),"",IF(AB50&gt;0,AC50/AB50,""))</f>
        <v/>
      </c>
      <c r="AE50" s="18" t="str">
        <f aca="false">IF(OR(AC50="",Q50=""),"",DATE(YEAR(Q50),MONTH(Q50),1))</f>
        <v/>
      </c>
      <c r="AF50" s="15" t="str">
        <f aca="false">IF(AC50="","",1)</f>
        <v/>
      </c>
    </row>
    <row r="51" customFormat="false" ht="15" hidden="false" customHeight="false" outlineLevel="0" collapsed="false">
      <c r="A51" s="8"/>
      <c r="B51" s="9"/>
      <c r="C51" s="34"/>
      <c r="D51" s="34"/>
      <c r="E51" s="34"/>
      <c r="F51" s="10"/>
      <c r="G51" s="10"/>
      <c r="H51" s="8"/>
      <c r="I51" s="10"/>
      <c r="J51" s="9"/>
      <c r="K51" s="9"/>
      <c r="L51" s="10"/>
      <c r="M51" s="11"/>
      <c r="N51" s="12"/>
      <c r="O51" s="13"/>
      <c r="P51" s="13"/>
      <c r="Q51" s="8"/>
      <c r="R51" s="34"/>
      <c r="S51" s="10"/>
      <c r="T51" s="14"/>
      <c r="U51" s="14"/>
      <c r="V51" s="34"/>
      <c r="W51" s="34"/>
      <c r="X51" s="13"/>
      <c r="Y51" s="15" t="str">
        <f aca="false">IF(OR(A51="",H51=""),"",H51-A51)</f>
        <v/>
      </c>
      <c r="Z51" s="15" t="str">
        <f aca="false">IF(OR(A51="",Q51=""),"",Q51-A51)</f>
        <v/>
      </c>
      <c r="AA51" s="16" t="str">
        <f aca="false">IF(OR(L51="",J51=""),"",L51*IF(K51="",$C$3,K51)*J51*IF(E51="Short",1,-1))</f>
        <v/>
      </c>
      <c r="AB51" s="16" t="str">
        <f aca="false">IF(OR(A51="",L51="",J51=""),"",IF(N(U51)&gt;0,U51,IF(E51="Long",L51*IF(K51="",$C$3,K51)*J51,IF(AND(N(F51)&gt;0,N(G51)&gt;0),MAX(0,ABS(F51-G51)-L51)*IF(K51="",$C$3,K51)*J51,IF(AND(D51="Put",N(F51)&gt;0),MAX(0,F51-L51)*IF(K51="",$C$3,K51)*J51,"")))))</f>
        <v/>
      </c>
      <c r="AC51" s="16" t="str">
        <f aca="false">IF(OR(A51="",L51="",J51="",R51="",R51="Open"),"",IF(E51="Short",L51-N(S51),N(S51)-L51)*IF(K51="",$C$3,K51)*J51-N(T51))</f>
        <v/>
      </c>
      <c r="AD51" s="17" t="str">
        <f aca="false">IF(OR(AC51="",AB51=""),"",IF(AB51&gt;0,AC51/AB51,""))</f>
        <v/>
      </c>
      <c r="AE51" s="18" t="str">
        <f aca="false">IF(OR(AC51="",Q51=""),"",DATE(YEAR(Q51),MONTH(Q51),1))</f>
        <v/>
      </c>
      <c r="AF51" s="15" t="str">
        <f aca="false">IF(AC51="","",1)</f>
        <v/>
      </c>
    </row>
    <row r="52" customFormat="false" ht="15" hidden="false" customHeight="false" outlineLevel="0" collapsed="false">
      <c r="A52" s="8"/>
      <c r="B52" s="9"/>
      <c r="C52" s="34"/>
      <c r="D52" s="34"/>
      <c r="E52" s="34"/>
      <c r="F52" s="10"/>
      <c r="G52" s="10"/>
      <c r="H52" s="8"/>
      <c r="I52" s="10"/>
      <c r="J52" s="9"/>
      <c r="K52" s="9"/>
      <c r="L52" s="10"/>
      <c r="M52" s="11"/>
      <c r="N52" s="12"/>
      <c r="O52" s="13"/>
      <c r="P52" s="13"/>
      <c r="Q52" s="8"/>
      <c r="R52" s="34"/>
      <c r="S52" s="10"/>
      <c r="T52" s="14"/>
      <c r="U52" s="14"/>
      <c r="V52" s="34"/>
      <c r="W52" s="34"/>
      <c r="X52" s="13"/>
      <c r="Y52" s="15" t="str">
        <f aca="false">IF(OR(A52="",H52=""),"",H52-A52)</f>
        <v/>
      </c>
      <c r="Z52" s="15" t="str">
        <f aca="false">IF(OR(A52="",Q52=""),"",Q52-A52)</f>
        <v/>
      </c>
      <c r="AA52" s="16" t="str">
        <f aca="false">IF(OR(L52="",J52=""),"",L52*IF(K52="",$C$3,K52)*J52*IF(E52="Short",1,-1))</f>
        <v/>
      </c>
      <c r="AB52" s="16" t="str">
        <f aca="false">IF(OR(A52="",L52="",J52=""),"",IF(N(U52)&gt;0,U52,IF(E52="Long",L52*IF(K52="",$C$3,K52)*J52,IF(AND(N(F52)&gt;0,N(G52)&gt;0),MAX(0,ABS(F52-G52)-L52)*IF(K52="",$C$3,K52)*J52,IF(AND(D52="Put",N(F52)&gt;0),MAX(0,F52-L52)*IF(K52="",$C$3,K52)*J52,"")))))</f>
        <v/>
      </c>
      <c r="AC52" s="16" t="str">
        <f aca="false">IF(OR(A52="",L52="",J52="",R52="",R52="Open"),"",IF(E52="Short",L52-N(S52),N(S52)-L52)*IF(K52="",$C$3,K52)*J52-N(T52))</f>
        <v/>
      </c>
      <c r="AD52" s="17" t="str">
        <f aca="false">IF(OR(AC52="",AB52=""),"",IF(AB52&gt;0,AC52/AB52,""))</f>
        <v/>
      </c>
      <c r="AE52" s="18" t="str">
        <f aca="false">IF(OR(AC52="",Q52=""),"",DATE(YEAR(Q52),MONTH(Q52),1))</f>
        <v/>
      </c>
      <c r="AF52" s="15" t="str">
        <f aca="false">IF(AC52="","",1)</f>
        <v/>
      </c>
    </row>
    <row r="53" customFormat="false" ht="15" hidden="false" customHeight="false" outlineLevel="0" collapsed="false">
      <c r="A53" s="8"/>
      <c r="B53" s="9"/>
      <c r="C53" s="34"/>
      <c r="D53" s="34"/>
      <c r="E53" s="34"/>
      <c r="F53" s="10"/>
      <c r="G53" s="10"/>
      <c r="H53" s="8"/>
      <c r="I53" s="10"/>
      <c r="J53" s="9"/>
      <c r="K53" s="9"/>
      <c r="L53" s="10"/>
      <c r="M53" s="11"/>
      <c r="N53" s="12"/>
      <c r="O53" s="13"/>
      <c r="P53" s="13"/>
      <c r="Q53" s="8"/>
      <c r="R53" s="34"/>
      <c r="S53" s="10"/>
      <c r="T53" s="14"/>
      <c r="U53" s="14"/>
      <c r="V53" s="34"/>
      <c r="W53" s="34"/>
      <c r="X53" s="13"/>
      <c r="Y53" s="15" t="str">
        <f aca="false">IF(OR(A53="",H53=""),"",H53-A53)</f>
        <v/>
      </c>
      <c r="Z53" s="15" t="str">
        <f aca="false">IF(OR(A53="",Q53=""),"",Q53-A53)</f>
        <v/>
      </c>
      <c r="AA53" s="16" t="str">
        <f aca="false">IF(OR(L53="",J53=""),"",L53*IF(K53="",$C$3,K53)*J53*IF(E53="Short",1,-1))</f>
        <v/>
      </c>
      <c r="AB53" s="16" t="str">
        <f aca="false">IF(OR(A53="",L53="",J53=""),"",IF(N(U53)&gt;0,U53,IF(E53="Long",L53*IF(K53="",$C$3,K53)*J53,IF(AND(N(F53)&gt;0,N(G53)&gt;0),MAX(0,ABS(F53-G53)-L53)*IF(K53="",$C$3,K53)*J53,IF(AND(D53="Put",N(F53)&gt;0),MAX(0,F53-L53)*IF(K53="",$C$3,K53)*J53,"")))))</f>
        <v/>
      </c>
      <c r="AC53" s="16" t="str">
        <f aca="false">IF(OR(A53="",L53="",J53="",R53="",R53="Open"),"",IF(E53="Short",L53-N(S53),N(S53)-L53)*IF(K53="",$C$3,K53)*J53-N(T53))</f>
        <v/>
      </c>
      <c r="AD53" s="17" t="str">
        <f aca="false">IF(OR(AC53="",AB53=""),"",IF(AB53&gt;0,AC53/AB53,""))</f>
        <v/>
      </c>
      <c r="AE53" s="18" t="str">
        <f aca="false">IF(OR(AC53="",Q53=""),"",DATE(YEAR(Q53),MONTH(Q53),1))</f>
        <v/>
      </c>
      <c r="AF53" s="15" t="str">
        <f aca="false">IF(AC53="","",1)</f>
        <v/>
      </c>
    </row>
    <row r="54" customFormat="false" ht="15" hidden="false" customHeight="false" outlineLevel="0" collapsed="false">
      <c r="A54" s="8"/>
      <c r="B54" s="9"/>
      <c r="C54" s="34"/>
      <c r="D54" s="34"/>
      <c r="E54" s="34"/>
      <c r="F54" s="10"/>
      <c r="G54" s="10"/>
      <c r="H54" s="8"/>
      <c r="I54" s="10"/>
      <c r="J54" s="9"/>
      <c r="K54" s="9"/>
      <c r="L54" s="10"/>
      <c r="M54" s="11"/>
      <c r="N54" s="12"/>
      <c r="O54" s="13"/>
      <c r="P54" s="13"/>
      <c r="Q54" s="8"/>
      <c r="R54" s="34"/>
      <c r="S54" s="10"/>
      <c r="T54" s="14"/>
      <c r="U54" s="14"/>
      <c r="V54" s="34"/>
      <c r="W54" s="34"/>
      <c r="X54" s="13"/>
      <c r="Y54" s="15" t="str">
        <f aca="false">IF(OR(A54="",H54=""),"",H54-A54)</f>
        <v/>
      </c>
      <c r="Z54" s="15" t="str">
        <f aca="false">IF(OR(A54="",Q54=""),"",Q54-A54)</f>
        <v/>
      </c>
      <c r="AA54" s="16" t="str">
        <f aca="false">IF(OR(L54="",J54=""),"",L54*IF(K54="",$C$3,K54)*J54*IF(E54="Short",1,-1))</f>
        <v/>
      </c>
      <c r="AB54" s="16" t="str">
        <f aca="false">IF(OR(A54="",L54="",J54=""),"",IF(N(U54)&gt;0,U54,IF(E54="Long",L54*IF(K54="",$C$3,K54)*J54,IF(AND(N(F54)&gt;0,N(G54)&gt;0),MAX(0,ABS(F54-G54)-L54)*IF(K54="",$C$3,K54)*J54,IF(AND(D54="Put",N(F54)&gt;0),MAX(0,F54-L54)*IF(K54="",$C$3,K54)*J54,"")))))</f>
        <v/>
      </c>
      <c r="AC54" s="16" t="str">
        <f aca="false">IF(OR(A54="",L54="",J54="",R54="",R54="Open"),"",IF(E54="Short",L54-N(S54),N(S54)-L54)*IF(K54="",$C$3,K54)*J54-N(T54))</f>
        <v/>
      </c>
      <c r="AD54" s="17" t="str">
        <f aca="false">IF(OR(AC54="",AB54=""),"",IF(AB54&gt;0,AC54/AB54,""))</f>
        <v/>
      </c>
      <c r="AE54" s="18" t="str">
        <f aca="false">IF(OR(AC54="",Q54=""),"",DATE(YEAR(Q54),MONTH(Q54),1))</f>
        <v/>
      </c>
      <c r="AF54" s="15" t="str">
        <f aca="false">IF(AC54="","",1)</f>
        <v/>
      </c>
    </row>
    <row r="55" customFormat="false" ht="15" hidden="false" customHeight="false" outlineLevel="0" collapsed="false">
      <c r="A55" s="8"/>
      <c r="B55" s="9"/>
      <c r="C55" s="34"/>
      <c r="D55" s="34"/>
      <c r="E55" s="34"/>
      <c r="F55" s="10"/>
      <c r="G55" s="10"/>
      <c r="H55" s="8"/>
      <c r="I55" s="10"/>
      <c r="J55" s="9"/>
      <c r="K55" s="9"/>
      <c r="L55" s="10"/>
      <c r="M55" s="11"/>
      <c r="N55" s="12"/>
      <c r="O55" s="13"/>
      <c r="P55" s="13"/>
      <c r="Q55" s="8"/>
      <c r="R55" s="34"/>
      <c r="S55" s="10"/>
      <c r="T55" s="14"/>
      <c r="U55" s="14"/>
      <c r="V55" s="34"/>
      <c r="W55" s="34"/>
      <c r="X55" s="13"/>
      <c r="Y55" s="15" t="str">
        <f aca="false">IF(OR(A55="",H55=""),"",H55-A55)</f>
        <v/>
      </c>
      <c r="Z55" s="15" t="str">
        <f aca="false">IF(OR(A55="",Q55=""),"",Q55-A55)</f>
        <v/>
      </c>
      <c r="AA55" s="16" t="str">
        <f aca="false">IF(OR(L55="",J55=""),"",L55*IF(K55="",$C$3,K55)*J55*IF(E55="Short",1,-1))</f>
        <v/>
      </c>
      <c r="AB55" s="16" t="str">
        <f aca="false">IF(OR(A55="",L55="",J55=""),"",IF(N(U55)&gt;0,U55,IF(E55="Long",L55*IF(K55="",$C$3,K55)*J55,IF(AND(N(F55)&gt;0,N(G55)&gt;0),MAX(0,ABS(F55-G55)-L55)*IF(K55="",$C$3,K55)*J55,IF(AND(D55="Put",N(F55)&gt;0),MAX(0,F55-L55)*IF(K55="",$C$3,K55)*J55,"")))))</f>
        <v/>
      </c>
      <c r="AC55" s="16" t="str">
        <f aca="false">IF(OR(A55="",L55="",J55="",R55="",R55="Open"),"",IF(E55="Short",L55-N(S55),N(S55)-L55)*IF(K55="",$C$3,K55)*J55-N(T55))</f>
        <v/>
      </c>
      <c r="AD55" s="17" t="str">
        <f aca="false">IF(OR(AC55="",AB55=""),"",IF(AB55&gt;0,AC55/AB55,""))</f>
        <v/>
      </c>
      <c r="AE55" s="18" t="str">
        <f aca="false">IF(OR(AC55="",Q55=""),"",DATE(YEAR(Q55),MONTH(Q55),1))</f>
        <v/>
      </c>
      <c r="AF55" s="15" t="str">
        <f aca="false">IF(AC55="","",1)</f>
        <v/>
      </c>
    </row>
    <row r="56" customFormat="false" ht="15" hidden="false" customHeight="false" outlineLevel="0" collapsed="false">
      <c r="A56" s="8"/>
      <c r="B56" s="9"/>
      <c r="C56" s="34"/>
      <c r="D56" s="34"/>
      <c r="E56" s="34"/>
      <c r="F56" s="10"/>
      <c r="G56" s="10"/>
      <c r="H56" s="8"/>
      <c r="I56" s="10"/>
      <c r="J56" s="9"/>
      <c r="K56" s="9"/>
      <c r="L56" s="10"/>
      <c r="M56" s="11"/>
      <c r="N56" s="12"/>
      <c r="O56" s="13"/>
      <c r="P56" s="13"/>
      <c r="Q56" s="8"/>
      <c r="R56" s="34"/>
      <c r="S56" s="10"/>
      <c r="T56" s="14"/>
      <c r="U56" s="14"/>
      <c r="V56" s="34"/>
      <c r="W56" s="34"/>
      <c r="X56" s="13"/>
      <c r="Y56" s="15" t="str">
        <f aca="false">IF(OR(A56="",H56=""),"",H56-A56)</f>
        <v/>
      </c>
      <c r="Z56" s="15" t="str">
        <f aca="false">IF(OR(A56="",Q56=""),"",Q56-A56)</f>
        <v/>
      </c>
      <c r="AA56" s="16" t="str">
        <f aca="false">IF(OR(L56="",J56=""),"",L56*IF(K56="",$C$3,K56)*J56*IF(E56="Short",1,-1))</f>
        <v/>
      </c>
      <c r="AB56" s="16" t="str">
        <f aca="false">IF(OR(A56="",L56="",J56=""),"",IF(N(U56)&gt;0,U56,IF(E56="Long",L56*IF(K56="",$C$3,K56)*J56,IF(AND(N(F56)&gt;0,N(G56)&gt;0),MAX(0,ABS(F56-G56)-L56)*IF(K56="",$C$3,K56)*J56,IF(AND(D56="Put",N(F56)&gt;0),MAX(0,F56-L56)*IF(K56="",$C$3,K56)*J56,"")))))</f>
        <v/>
      </c>
      <c r="AC56" s="16" t="str">
        <f aca="false">IF(OR(A56="",L56="",J56="",R56="",R56="Open"),"",IF(E56="Short",L56-N(S56),N(S56)-L56)*IF(K56="",$C$3,K56)*J56-N(T56))</f>
        <v/>
      </c>
      <c r="AD56" s="17" t="str">
        <f aca="false">IF(OR(AC56="",AB56=""),"",IF(AB56&gt;0,AC56/AB56,""))</f>
        <v/>
      </c>
      <c r="AE56" s="18" t="str">
        <f aca="false">IF(OR(AC56="",Q56=""),"",DATE(YEAR(Q56),MONTH(Q56),1))</f>
        <v/>
      </c>
      <c r="AF56" s="15" t="str">
        <f aca="false">IF(AC56="","",1)</f>
        <v/>
      </c>
    </row>
    <row r="57" customFormat="false" ht="15" hidden="false" customHeight="false" outlineLevel="0" collapsed="false">
      <c r="A57" s="8"/>
      <c r="B57" s="9"/>
      <c r="C57" s="34"/>
      <c r="D57" s="34"/>
      <c r="E57" s="34"/>
      <c r="F57" s="10"/>
      <c r="G57" s="10"/>
      <c r="H57" s="8"/>
      <c r="I57" s="10"/>
      <c r="J57" s="9"/>
      <c r="K57" s="9"/>
      <c r="L57" s="10"/>
      <c r="M57" s="11"/>
      <c r="N57" s="12"/>
      <c r="O57" s="13"/>
      <c r="P57" s="13"/>
      <c r="Q57" s="8"/>
      <c r="R57" s="34"/>
      <c r="S57" s="10"/>
      <c r="T57" s="14"/>
      <c r="U57" s="14"/>
      <c r="V57" s="34"/>
      <c r="W57" s="34"/>
      <c r="X57" s="13"/>
      <c r="Y57" s="15" t="str">
        <f aca="false">IF(OR(A57="",H57=""),"",H57-A57)</f>
        <v/>
      </c>
      <c r="Z57" s="15" t="str">
        <f aca="false">IF(OR(A57="",Q57=""),"",Q57-A57)</f>
        <v/>
      </c>
      <c r="AA57" s="16" t="str">
        <f aca="false">IF(OR(L57="",J57=""),"",L57*IF(K57="",$C$3,K57)*J57*IF(E57="Short",1,-1))</f>
        <v/>
      </c>
      <c r="AB57" s="16" t="str">
        <f aca="false">IF(OR(A57="",L57="",J57=""),"",IF(N(U57)&gt;0,U57,IF(E57="Long",L57*IF(K57="",$C$3,K57)*J57,IF(AND(N(F57)&gt;0,N(G57)&gt;0),MAX(0,ABS(F57-G57)-L57)*IF(K57="",$C$3,K57)*J57,IF(AND(D57="Put",N(F57)&gt;0),MAX(0,F57-L57)*IF(K57="",$C$3,K57)*J57,"")))))</f>
        <v/>
      </c>
      <c r="AC57" s="16" t="str">
        <f aca="false">IF(OR(A57="",L57="",J57="",R57="",R57="Open"),"",IF(E57="Short",L57-N(S57),N(S57)-L57)*IF(K57="",$C$3,K57)*J57-N(T57))</f>
        <v/>
      </c>
      <c r="AD57" s="17" t="str">
        <f aca="false">IF(OR(AC57="",AB57=""),"",IF(AB57&gt;0,AC57/AB57,""))</f>
        <v/>
      </c>
      <c r="AE57" s="18" t="str">
        <f aca="false">IF(OR(AC57="",Q57=""),"",DATE(YEAR(Q57),MONTH(Q57),1))</f>
        <v/>
      </c>
      <c r="AF57" s="15" t="str">
        <f aca="false">IF(AC57="","",1)</f>
        <v/>
      </c>
    </row>
    <row r="58" customFormat="false" ht="15" hidden="false" customHeight="false" outlineLevel="0" collapsed="false">
      <c r="A58" s="8"/>
      <c r="B58" s="9"/>
      <c r="C58" s="34"/>
      <c r="D58" s="34"/>
      <c r="E58" s="34"/>
      <c r="F58" s="10"/>
      <c r="G58" s="10"/>
      <c r="H58" s="8"/>
      <c r="I58" s="10"/>
      <c r="J58" s="9"/>
      <c r="K58" s="9"/>
      <c r="L58" s="10"/>
      <c r="M58" s="11"/>
      <c r="N58" s="12"/>
      <c r="O58" s="13"/>
      <c r="P58" s="13"/>
      <c r="Q58" s="8"/>
      <c r="R58" s="34"/>
      <c r="S58" s="10"/>
      <c r="T58" s="14"/>
      <c r="U58" s="14"/>
      <c r="V58" s="34"/>
      <c r="W58" s="34"/>
      <c r="X58" s="13"/>
      <c r="Y58" s="15" t="str">
        <f aca="false">IF(OR(A58="",H58=""),"",H58-A58)</f>
        <v/>
      </c>
      <c r="Z58" s="15" t="str">
        <f aca="false">IF(OR(A58="",Q58=""),"",Q58-A58)</f>
        <v/>
      </c>
      <c r="AA58" s="16" t="str">
        <f aca="false">IF(OR(L58="",J58=""),"",L58*IF(K58="",$C$3,K58)*J58*IF(E58="Short",1,-1))</f>
        <v/>
      </c>
      <c r="AB58" s="16" t="str">
        <f aca="false">IF(OR(A58="",L58="",J58=""),"",IF(N(U58)&gt;0,U58,IF(E58="Long",L58*IF(K58="",$C$3,K58)*J58,IF(AND(N(F58)&gt;0,N(G58)&gt;0),MAX(0,ABS(F58-G58)-L58)*IF(K58="",$C$3,K58)*J58,IF(AND(D58="Put",N(F58)&gt;0),MAX(0,F58-L58)*IF(K58="",$C$3,K58)*J58,"")))))</f>
        <v/>
      </c>
      <c r="AC58" s="16" t="str">
        <f aca="false">IF(OR(A58="",L58="",J58="",R58="",R58="Open"),"",IF(E58="Short",L58-N(S58),N(S58)-L58)*IF(K58="",$C$3,K58)*J58-N(T58))</f>
        <v/>
      </c>
      <c r="AD58" s="17" t="str">
        <f aca="false">IF(OR(AC58="",AB58=""),"",IF(AB58&gt;0,AC58/AB58,""))</f>
        <v/>
      </c>
      <c r="AE58" s="18" t="str">
        <f aca="false">IF(OR(AC58="",Q58=""),"",DATE(YEAR(Q58),MONTH(Q58),1))</f>
        <v/>
      </c>
      <c r="AF58" s="15" t="str">
        <f aca="false">IF(AC58="","",1)</f>
        <v/>
      </c>
    </row>
    <row r="59" customFormat="false" ht="15" hidden="false" customHeight="false" outlineLevel="0" collapsed="false">
      <c r="A59" s="8"/>
      <c r="B59" s="9"/>
      <c r="C59" s="34"/>
      <c r="D59" s="34"/>
      <c r="E59" s="34"/>
      <c r="F59" s="10"/>
      <c r="G59" s="10"/>
      <c r="H59" s="8"/>
      <c r="I59" s="10"/>
      <c r="J59" s="9"/>
      <c r="K59" s="9"/>
      <c r="L59" s="10"/>
      <c r="M59" s="11"/>
      <c r="N59" s="12"/>
      <c r="O59" s="13"/>
      <c r="P59" s="13"/>
      <c r="Q59" s="8"/>
      <c r="R59" s="34"/>
      <c r="S59" s="10"/>
      <c r="T59" s="14"/>
      <c r="U59" s="14"/>
      <c r="V59" s="34"/>
      <c r="W59" s="34"/>
      <c r="X59" s="13"/>
      <c r="Y59" s="15" t="str">
        <f aca="false">IF(OR(A59="",H59=""),"",H59-A59)</f>
        <v/>
      </c>
      <c r="Z59" s="15" t="str">
        <f aca="false">IF(OR(A59="",Q59=""),"",Q59-A59)</f>
        <v/>
      </c>
      <c r="AA59" s="16" t="str">
        <f aca="false">IF(OR(L59="",J59=""),"",L59*IF(K59="",$C$3,K59)*J59*IF(E59="Short",1,-1))</f>
        <v/>
      </c>
      <c r="AB59" s="16" t="str">
        <f aca="false">IF(OR(A59="",L59="",J59=""),"",IF(N(U59)&gt;0,U59,IF(E59="Long",L59*IF(K59="",$C$3,K59)*J59,IF(AND(N(F59)&gt;0,N(G59)&gt;0),MAX(0,ABS(F59-G59)-L59)*IF(K59="",$C$3,K59)*J59,IF(AND(D59="Put",N(F59)&gt;0),MAX(0,F59-L59)*IF(K59="",$C$3,K59)*J59,"")))))</f>
        <v/>
      </c>
      <c r="AC59" s="16" t="str">
        <f aca="false">IF(OR(A59="",L59="",J59="",R59="",R59="Open"),"",IF(E59="Short",L59-N(S59),N(S59)-L59)*IF(K59="",$C$3,K59)*J59-N(T59))</f>
        <v/>
      </c>
      <c r="AD59" s="17" t="str">
        <f aca="false">IF(OR(AC59="",AB59=""),"",IF(AB59&gt;0,AC59/AB59,""))</f>
        <v/>
      </c>
      <c r="AE59" s="18" t="str">
        <f aca="false">IF(OR(AC59="",Q59=""),"",DATE(YEAR(Q59),MONTH(Q59),1))</f>
        <v/>
      </c>
      <c r="AF59" s="15" t="str">
        <f aca="false">IF(AC59="","",1)</f>
        <v/>
      </c>
    </row>
    <row r="60" customFormat="false" ht="15" hidden="false" customHeight="false" outlineLevel="0" collapsed="false">
      <c r="A60" s="8"/>
      <c r="B60" s="9"/>
      <c r="C60" s="34"/>
      <c r="D60" s="34"/>
      <c r="E60" s="34"/>
      <c r="F60" s="10"/>
      <c r="G60" s="10"/>
      <c r="H60" s="8"/>
      <c r="I60" s="10"/>
      <c r="J60" s="9"/>
      <c r="K60" s="9"/>
      <c r="L60" s="10"/>
      <c r="M60" s="11"/>
      <c r="N60" s="12"/>
      <c r="O60" s="13"/>
      <c r="P60" s="13"/>
      <c r="Q60" s="8"/>
      <c r="R60" s="34"/>
      <c r="S60" s="10"/>
      <c r="T60" s="14"/>
      <c r="U60" s="14"/>
      <c r="V60" s="34"/>
      <c r="W60" s="34"/>
      <c r="X60" s="13"/>
      <c r="Y60" s="15" t="str">
        <f aca="false">IF(OR(A60="",H60=""),"",H60-A60)</f>
        <v/>
      </c>
      <c r="Z60" s="15" t="str">
        <f aca="false">IF(OR(A60="",Q60=""),"",Q60-A60)</f>
        <v/>
      </c>
      <c r="AA60" s="16" t="str">
        <f aca="false">IF(OR(L60="",J60=""),"",L60*IF(K60="",$C$3,K60)*J60*IF(E60="Short",1,-1))</f>
        <v/>
      </c>
      <c r="AB60" s="16" t="str">
        <f aca="false">IF(OR(A60="",L60="",J60=""),"",IF(N(U60)&gt;0,U60,IF(E60="Long",L60*IF(K60="",$C$3,K60)*J60,IF(AND(N(F60)&gt;0,N(G60)&gt;0),MAX(0,ABS(F60-G60)-L60)*IF(K60="",$C$3,K60)*J60,IF(AND(D60="Put",N(F60)&gt;0),MAX(0,F60-L60)*IF(K60="",$C$3,K60)*J60,"")))))</f>
        <v/>
      </c>
      <c r="AC60" s="16" t="str">
        <f aca="false">IF(OR(A60="",L60="",J60="",R60="",R60="Open"),"",IF(E60="Short",L60-N(S60),N(S60)-L60)*IF(K60="",$C$3,K60)*J60-N(T60))</f>
        <v/>
      </c>
      <c r="AD60" s="17" t="str">
        <f aca="false">IF(OR(AC60="",AB60=""),"",IF(AB60&gt;0,AC60/AB60,""))</f>
        <v/>
      </c>
      <c r="AE60" s="18" t="str">
        <f aca="false">IF(OR(AC60="",Q60=""),"",DATE(YEAR(Q60),MONTH(Q60),1))</f>
        <v/>
      </c>
      <c r="AF60" s="15" t="str">
        <f aca="false">IF(AC60="","",1)</f>
        <v/>
      </c>
    </row>
    <row r="61" customFormat="false" ht="15" hidden="false" customHeight="false" outlineLevel="0" collapsed="false">
      <c r="A61" s="8"/>
      <c r="B61" s="9"/>
      <c r="C61" s="34"/>
      <c r="D61" s="34"/>
      <c r="E61" s="34"/>
      <c r="F61" s="10"/>
      <c r="G61" s="10"/>
      <c r="H61" s="8"/>
      <c r="I61" s="10"/>
      <c r="J61" s="9"/>
      <c r="K61" s="9"/>
      <c r="L61" s="10"/>
      <c r="M61" s="11"/>
      <c r="N61" s="12"/>
      <c r="O61" s="13"/>
      <c r="P61" s="13"/>
      <c r="Q61" s="8"/>
      <c r="R61" s="34"/>
      <c r="S61" s="10"/>
      <c r="T61" s="14"/>
      <c r="U61" s="14"/>
      <c r="V61" s="34"/>
      <c r="W61" s="34"/>
      <c r="X61" s="13"/>
      <c r="Y61" s="15" t="str">
        <f aca="false">IF(OR(A61="",H61=""),"",H61-A61)</f>
        <v/>
      </c>
      <c r="Z61" s="15" t="str">
        <f aca="false">IF(OR(A61="",Q61=""),"",Q61-A61)</f>
        <v/>
      </c>
      <c r="AA61" s="16" t="str">
        <f aca="false">IF(OR(L61="",J61=""),"",L61*IF(K61="",$C$3,K61)*J61*IF(E61="Short",1,-1))</f>
        <v/>
      </c>
      <c r="AB61" s="16" t="str">
        <f aca="false">IF(OR(A61="",L61="",J61=""),"",IF(N(U61)&gt;0,U61,IF(E61="Long",L61*IF(K61="",$C$3,K61)*J61,IF(AND(N(F61)&gt;0,N(G61)&gt;0),MAX(0,ABS(F61-G61)-L61)*IF(K61="",$C$3,K61)*J61,IF(AND(D61="Put",N(F61)&gt;0),MAX(0,F61-L61)*IF(K61="",$C$3,K61)*J61,"")))))</f>
        <v/>
      </c>
      <c r="AC61" s="16" t="str">
        <f aca="false">IF(OR(A61="",L61="",J61="",R61="",R61="Open"),"",IF(E61="Short",L61-N(S61),N(S61)-L61)*IF(K61="",$C$3,K61)*J61-N(T61))</f>
        <v/>
      </c>
      <c r="AD61" s="17" t="str">
        <f aca="false">IF(OR(AC61="",AB61=""),"",IF(AB61&gt;0,AC61/AB61,""))</f>
        <v/>
      </c>
      <c r="AE61" s="18" t="str">
        <f aca="false">IF(OR(AC61="",Q61=""),"",DATE(YEAR(Q61),MONTH(Q61),1))</f>
        <v/>
      </c>
      <c r="AF61" s="15" t="str">
        <f aca="false">IF(AC61="","",1)</f>
        <v/>
      </c>
    </row>
    <row r="62" customFormat="false" ht="15" hidden="false" customHeight="false" outlineLevel="0" collapsed="false">
      <c r="A62" s="8"/>
      <c r="B62" s="9"/>
      <c r="C62" s="34"/>
      <c r="D62" s="34"/>
      <c r="E62" s="34"/>
      <c r="F62" s="10"/>
      <c r="G62" s="10"/>
      <c r="H62" s="8"/>
      <c r="I62" s="10"/>
      <c r="J62" s="9"/>
      <c r="K62" s="9"/>
      <c r="L62" s="10"/>
      <c r="M62" s="11"/>
      <c r="N62" s="12"/>
      <c r="O62" s="13"/>
      <c r="P62" s="13"/>
      <c r="Q62" s="8"/>
      <c r="R62" s="34"/>
      <c r="S62" s="10"/>
      <c r="T62" s="14"/>
      <c r="U62" s="14"/>
      <c r="V62" s="34"/>
      <c r="W62" s="34"/>
      <c r="X62" s="13"/>
      <c r="Y62" s="15" t="str">
        <f aca="false">IF(OR(A62="",H62=""),"",H62-A62)</f>
        <v/>
      </c>
      <c r="Z62" s="15" t="str">
        <f aca="false">IF(OR(A62="",Q62=""),"",Q62-A62)</f>
        <v/>
      </c>
      <c r="AA62" s="16" t="str">
        <f aca="false">IF(OR(L62="",J62=""),"",L62*IF(K62="",$C$3,K62)*J62*IF(E62="Short",1,-1))</f>
        <v/>
      </c>
      <c r="AB62" s="16" t="str">
        <f aca="false">IF(OR(A62="",L62="",J62=""),"",IF(N(U62)&gt;0,U62,IF(E62="Long",L62*IF(K62="",$C$3,K62)*J62,IF(AND(N(F62)&gt;0,N(G62)&gt;0),MAX(0,ABS(F62-G62)-L62)*IF(K62="",$C$3,K62)*J62,IF(AND(D62="Put",N(F62)&gt;0),MAX(0,F62-L62)*IF(K62="",$C$3,K62)*J62,"")))))</f>
        <v/>
      </c>
      <c r="AC62" s="16" t="str">
        <f aca="false">IF(OR(A62="",L62="",J62="",R62="",R62="Open"),"",IF(E62="Short",L62-N(S62),N(S62)-L62)*IF(K62="",$C$3,K62)*J62-N(T62))</f>
        <v/>
      </c>
      <c r="AD62" s="17" t="str">
        <f aca="false">IF(OR(AC62="",AB62=""),"",IF(AB62&gt;0,AC62/AB62,""))</f>
        <v/>
      </c>
      <c r="AE62" s="18" t="str">
        <f aca="false">IF(OR(AC62="",Q62=""),"",DATE(YEAR(Q62),MONTH(Q62),1))</f>
        <v/>
      </c>
      <c r="AF62" s="15" t="str">
        <f aca="false">IF(AC62="","",1)</f>
        <v/>
      </c>
    </row>
    <row r="63" customFormat="false" ht="15" hidden="false" customHeight="false" outlineLevel="0" collapsed="false">
      <c r="A63" s="8"/>
      <c r="B63" s="9"/>
      <c r="C63" s="34"/>
      <c r="D63" s="34"/>
      <c r="E63" s="34"/>
      <c r="F63" s="10"/>
      <c r="G63" s="10"/>
      <c r="H63" s="8"/>
      <c r="I63" s="10"/>
      <c r="J63" s="9"/>
      <c r="K63" s="9"/>
      <c r="L63" s="10"/>
      <c r="M63" s="11"/>
      <c r="N63" s="12"/>
      <c r="O63" s="13"/>
      <c r="P63" s="13"/>
      <c r="Q63" s="8"/>
      <c r="R63" s="34"/>
      <c r="S63" s="10"/>
      <c r="T63" s="14"/>
      <c r="U63" s="14"/>
      <c r="V63" s="34"/>
      <c r="W63" s="34"/>
      <c r="X63" s="13"/>
      <c r="Y63" s="15" t="str">
        <f aca="false">IF(OR(A63="",H63=""),"",H63-A63)</f>
        <v/>
      </c>
      <c r="Z63" s="15" t="str">
        <f aca="false">IF(OR(A63="",Q63=""),"",Q63-A63)</f>
        <v/>
      </c>
      <c r="AA63" s="16" t="str">
        <f aca="false">IF(OR(L63="",J63=""),"",L63*IF(K63="",$C$3,K63)*J63*IF(E63="Short",1,-1))</f>
        <v/>
      </c>
      <c r="AB63" s="16" t="str">
        <f aca="false">IF(OR(A63="",L63="",J63=""),"",IF(N(U63)&gt;0,U63,IF(E63="Long",L63*IF(K63="",$C$3,K63)*J63,IF(AND(N(F63)&gt;0,N(G63)&gt;0),MAX(0,ABS(F63-G63)-L63)*IF(K63="",$C$3,K63)*J63,IF(AND(D63="Put",N(F63)&gt;0),MAX(0,F63-L63)*IF(K63="",$C$3,K63)*J63,"")))))</f>
        <v/>
      </c>
      <c r="AC63" s="16" t="str">
        <f aca="false">IF(OR(A63="",L63="",J63="",R63="",R63="Open"),"",IF(E63="Short",L63-N(S63),N(S63)-L63)*IF(K63="",$C$3,K63)*J63-N(T63))</f>
        <v/>
      </c>
      <c r="AD63" s="17" t="str">
        <f aca="false">IF(OR(AC63="",AB63=""),"",IF(AB63&gt;0,AC63/AB63,""))</f>
        <v/>
      </c>
      <c r="AE63" s="18" t="str">
        <f aca="false">IF(OR(AC63="",Q63=""),"",DATE(YEAR(Q63),MONTH(Q63),1))</f>
        <v/>
      </c>
      <c r="AF63" s="15" t="str">
        <f aca="false">IF(AC63="","",1)</f>
        <v/>
      </c>
    </row>
    <row r="64" customFormat="false" ht="15" hidden="false" customHeight="false" outlineLevel="0" collapsed="false">
      <c r="A64" s="8"/>
      <c r="B64" s="9"/>
      <c r="C64" s="34"/>
      <c r="D64" s="34"/>
      <c r="E64" s="34"/>
      <c r="F64" s="10"/>
      <c r="G64" s="10"/>
      <c r="H64" s="8"/>
      <c r="I64" s="10"/>
      <c r="J64" s="9"/>
      <c r="K64" s="9"/>
      <c r="L64" s="10"/>
      <c r="M64" s="11"/>
      <c r="N64" s="12"/>
      <c r="O64" s="13"/>
      <c r="P64" s="13"/>
      <c r="Q64" s="8"/>
      <c r="R64" s="34"/>
      <c r="S64" s="10"/>
      <c r="T64" s="14"/>
      <c r="U64" s="14"/>
      <c r="V64" s="34"/>
      <c r="W64" s="34"/>
      <c r="X64" s="13"/>
      <c r="Y64" s="15" t="str">
        <f aca="false">IF(OR(A64="",H64=""),"",H64-A64)</f>
        <v/>
      </c>
      <c r="Z64" s="15" t="str">
        <f aca="false">IF(OR(A64="",Q64=""),"",Q64-A64)</f>
        <v/>
      </c>
      <c r="AA64" s="16" t="str">
        <f aca="false">IF(OR(L64="",J64=""),"",L64*IF(K64="",$C$3,K64)*J64*IF(E64="Short",1,-1))</f>
        <v/>
      </c>
      <c r="AB64" s="16" t="str">
        <f aca="false">IF(OR(A64="",L64="",J64=""),"",IF(N(U64)&gt;0,U64,IF(E64="Long",L64*IF(K64="",$C$3,K64)*J64,IF(AND(N(F64)&gt;0,N(G64)&gt;0),MAX(0,ABS(F64-G64)-L64)*IF(K64="",$C$3,K64)*J64,IF(AND(D64="Put",N(F64)&gt;0),MAX(0,F64-L64)*IF(K64="",$C$3,K64)*J64,"")))))</f>
        <v/>
      </c>
      <c r="AC64" s="16" t="str">
        <f aca="false">IF(OR(A64="",L64="",J64="",R64="",R64="Open"),"",IF(E64="Short",L64-N(S64),N(S64)-L64)*IF(K64="",$C$3,K64)*J64-N(T64))</f>
        <v/>
      </c>
      <c r="AD64" s="17" t="str">
        <f aca="false">IF(OR(AC64="",AB64=""),"",IF(AB64&gt;0,AC64/AB64,""))</f>
        <v/>
      </c>
      <c r="AE64" s="18" t="str">
        <f aca="false">IF(OR(AC64="",Q64=""),"",DATE(YEAR(Q64),MONTH(Q64),1))</f>
        <v/>
      </c>
      <c r="AF64" s="15" t="str">
        <f aca="false">IF(AC64="","",1)</f>
        <v/>
      </c>
    </row>
    <row r="65" customFormat="false" ht="15" hidden="false" customHeight="false" outlineLevel="0" collapsed="false">
      <c r="A65" s="8"/>
      <c r="B65" s="9"/>
      <c r="C65" s="34"/>
      <c r="D65" s="34"/>
      <c r="E65" s="34"/>
      <c r="F65" s="10"/>
      <c r="G65" s="10"/>
      <c r="H65" s="8"/>
      <c r="I65" s="10"/>
      <c r="J65" s="9"/>
      <c r="K65" s="9"/>
      <c r="L65" s="10"/>
      <c r="M65" s="11"/>
      <c r="N65" s="12"/>
      <c r="O65" s="13"/>
      <c r="P65" s="13"/>
      <c r="Q65" s="8"/>
      <c r="R65" s="34"/>
      <c r="S65" s="10"/>
      <c r="T65" s="14"/>
      <c r="U65" s="14"/>
      <c r="V65" s="34"/>
      <c r="W65" s="34"/>
      <c r="X65" s="13"/>
      <c r="Y65" s="15" t="str">
        <f aca="false">IF(OR(A65="",H65=""),"",H65-A65)</f>
        <v/>
      </c>
      <c r="Z65" s="15" t="str">
        <f aca="false">IF(OR(A65="",Q65=""),"",Q65-A65)</f>
        <v/>
      </c>
      <c r="AA65" s="16" t="str">
        <f aca="false">IF(OR(L65="",J65=""),"",L65*IF(K65="",$C$3,K65)*J65*IF(E65="Short",1,-1))</f>
        <v/>
      </c>
      <c r="AB65" s="16" t="str">
        <f aca="false">IF(OR(A65="",L65="",J65=""),"",IF(N(U65)&gt;0,U65,IF(E65="Long",L65*IF(K65="",$C$3,K65)*J65,IF(AND(N(F65)&gt;0,N(G65)&gt;0),MAX(0,ABS(F65-G65)-L65)*IF(K65="",$C$3,K65)*J65,IF(AND(D65="Put",N(F65)&gt;0),MAX(0,F65-L65)*IF(K65="",$C$3,K65)*J65,"")))))</f>
        <v/>
      </c>
      <c r="AC65" s="16" t="str">
        <f aca="false">IF(OR(A65="",L65="",J65="",R65="",R65="Open"),"",IF(E65="Short",L65-N(S65),N(S65)-L65)*IF(K65="",$C$3,K65)*J65-N(T65))</f>
        <v/>
      </c>
      <c r="AD65" s="17" t="str">
        <f aca="false">IF(OR(AC65="",AB65=""),"",IF(AB65&gt;0,AC65/AB65,""))</f>
        <v/>
      </c>
      <c r="AE65" s="18" t="str">
        <f aca="false">IF(OR(AC65="",Q65=""),"",DATE(YEAR(Q65),MONTH(Q65),1))</f>
        <v/>
      </c>
      <c r="AF65" s="15" t="str">
        <f aca="false">IF(AC65="","",1)</f>
        <v/>
      </c>
    </row>
    <row r="66" customFormat="false" ht="15" hidden="false" customHeight="false" outlineLevel="0" collapsed="false">
      <c r="A66" s="8"/>
      <c r="B66" s="9"/>
      <c r="C66" s="34"/>
      <c r="D66" s="34"/>
      <c r="E66" s="34"/>
      <c r="F66" s="10"/>
      <c r="G66" s="10"/>
      <c r="H66" s="8"/>
      <c r="I66" s="10"/>
      <c r="J66" s="9"/>
      <c r="K66" s="9"/>
      <c r="L66" s="10"/>
      <c r="M66" s="11"/>
      <c r="N66" s="12"/>
      <c r="O66" s="13"/>
      <c r="P66" s="13"/>
      <c r="Q66" s="8"/>
      <c r="R66" s="34"/>
      <c r="S66" s="10"/>
      <c r="T66" s="14"/>
      <c r="U66" s="14"/>
      <c r="V66" s="34"/>
      <c r="W66" s="34"/>
      <c r="X66" s="13"/>
      <c r="Y66" s="15" t="str">
        <f aca="false">IF(OR(A66="",H66=""),"",H66-A66)</f>
        <v/>
      </c>
      <c r="Z66" s="15" t="str">
        <f aca="false">IF(OR(A66="",Q66=""),"",Q66-A66)</f>
        <v/>
      </c>
      <c r="AA66" s="16" t="str">
        <f aca="false">IF(OR(L66="",J66=""),"",L66*IF(K66="",$C$3,K66)*J66*IF(E66="Short",1,-1))</f>
        <v/>
      </c>
      <c r="AB66" s="16" t="str">
        <f aca="false">IF(OR(A66="",L66="",J66=""),"",IF(N(U66)&gt;0,U66,IF(E66="Long",L66*IF(K66="",$C$3,K66)*J66,IF(AND(N(F66)&gt;0,N(G66)&gt;0),MAX(0,ABS(F66-G66)-L66)*IF(K66="",$C$3,K66)*J66,IF(AND(D66="Put",N(F66)&gt;0),MAX(0,F66-L66)*IF(K66="",$C$3,K66)*J66,"")))))</f>
        <v/>
      </c>
      <c r="AC66" s="16" t="str">
        <f aca="false">IF(OR(A66="",L66="",J66="",R66="",R66="Open"),"",IF(E66="Short",L66-N(S66),N(S66)-L66)*IF(K66="",$C$3,K66)*J66-N(T66))</f>
        <v/>
      </c>
      <c r="AD66" s="17" t="str">
        <f aca="false">IF(OR(AC66="",AB66=""),"",IF(AB66&gt;0,AC66/AB66,""))</f>
        <v/>
      </c>
      <c r="AE66" s="18" t="str">
        <f aca="false">IF(OR(AC66="",Q66=""),"",DATE(YEAR(Q66),MONTH(Q66),1))</f>
        <v/>
      </c>
      <c r="AF66" s="15" t="str">
        <f aca="false">IF(AC66="","",1)</f>
        <v/>
      </c>
    </row>
    <row r="67" customFormat="false" ht="15" hidden="false" customHeight="false" outlineLevel="0" collapsed="false">
      <c r="A67" s="8"/>
      <c r="B67" s="9"/>
      <c r="C67" s="34"/>
      <c r="D67" s="34"/>
      <c r="E67" s="34"/>
      <c r="F67" s="10"/>
      <c r="G67" s="10"/>
      <c r="H67" s="8"/>
      <c r="I67" s="10"/>
      <c r="J67" s="9"/>
      <c r="K67" s="9"/>
      <c r="L67" s="10"/>
      <c r="M67" s="11"/>
      <c r="N67" s="12"/>
      <c r="O67" s="13"/>
      <c r="P67" s="13"/>
      <c r="Q67" s="8"/>
      <c r="R67" s="34"/>
      <c r="S67" s="10"/>
      <c r="T67" s="14"/>
      <c r="U67" s="14"/>
      <c r="V67" s="34"/>
      <c r="W67" s="34"/>
      <c r="X67" s="13"/>
      <c r="Y67" s="15" t="str">
        <f aca="false">IF(OR(A67="",H67=""),"",H67-A67)</f>
        <v/>
      </c>
      <c r="Z67" s="15" t="str">
        <f aca="false">IF(OR(A67="",Q67=""),"",Q67-A67)</f>
        <v/>
      </c>
      <c r="AA67" s="16" t="str">
        <f aca="false">IF(OR(L67="",J67=""),"",L67*IF(K67="",$C$3,K67)*J67*IF(E67="Short",1,-1))</f>
        <v/>
      </c>
      <c r="AB67" s="16" t="str">
        <f aca="false">IF(OR(A67="",L67="",J67=""),"",IF(N(U67)&gt;0,U67,IF(E67="Long",L67*IF(K67="",$C$3,K67)*J67,IF(AND(N(F67)&gt;0,N(G67)&gt;0),MAX(0,ABS(F67-G67)-L67)*IF(K67="",$C$3,K67)*J67,IF(AND(D67="Put",N(F67)&gt;0),MAX(0,F67-L67)*IF(K67="",$C$3,K67)*J67,"")))))</f>
        <v/>
      </c>
      <c r="AC67" s="16" t="str">
        <f aca="false">IF(OR(A67="",L67="",J67="",R67="",R67="Open"),"",IF(E67="Short",L67-N(S67),N(S67)-L67)*IF(K67="",$C$3,K67)*J67-N(T67))</f>
        <v/>
      </c>
      <c r="AD67" s="17" t="str">
        <f aca="false">IF(OR(AC67="",AB67=""),"",IF(AB67&gt;0,AC67/AB67,""))</f>
        <v/>
      </c>
      <c r="AE67" s="18" t="str">
        <f aca="false">IF(OR(AC67="",Q67=""),"",DATE(YEAR(Q67),MONTH(Q67),1))</f>
        <v/>
      </c>
      <c r="AF67" s="15" t="str">
        <f aca="false">IF(AC67="","",1)</f>
        <v/>
      </c>
    </row>
    <row r="68" customFormat="false" ht="15" hidden="false" customHeight="false" outlineLevel="0" collapsed="false">
      <c r="A68" s="8"/>
      <c r="B68" s="9"/>
      <c r="C68" s="34"/>
      <c r="D68" s="34"/>
      <c r="E68" s="34"/>
      <c r="F68" s="10"/>
      <c r="G68" s="10"/>
      <c r="H68" s="8"/>
      <c r="I68" s="10"/>
      <c r="J68" s="9"/>
      <c r="K68" s="9"/>
      <c r="L68" s="10"/>
      <c r="M68" s="11"/>
      <c r="N68" s="12"/>
      <c r="O68" s="13"/>
      <c r="P68" s="13"/>
      <c r="Q68" s="8"/>
      <c r="R68" s="34"/>
      <c r="S68" s="10"/>
      <c r="T68" s="14"/>
      <c r="U68" s="14"/>
      <c r="V68" s="34"/>
      <c r="W68" s="34"/>
      <c r="X68" s="13"/>
      <c r="Y68" s="15" t="str">
        <f aca="false">IF(OR(A68="",H68=""),"",H68-A68)</f>
        <v/>
      </c>
      <c r="Z68" s="15" t="str">
        <f aca="false">IF(OR(A68="",Q68=""),"",Q68-A68)</f>
        <v/>
      </c>
      <c r="AA68" s="16" t="str">
        <f aca="false">IF(OR(L68="",J68=""),"",L68*IF(K68="",$C$3,K68)*J68*IF(E68="Short",1,-1))</f>
        <v/>
      </c>
      <c r="AB68" s="16" t="str">
        <f aca="false">IF(OR(A68="",L68="",J68=""),"",IF(N(U68)&gt;0,U68,IF(E68="Long",L68*IF(K68="",$C$3,K68)*J68,IF(AND(N(F68)&gt;0,N(G68)&gt;0),MAX(0,ABS(F68-G68)-L68)*IF(K68="",$C$3,K68)*J68,IF(AND(D68="Put",N(F68)&gt;0),MAX(0,F68-L68)*IF(K68="",$C$3,K68)*J68,"")))))</f>
        <v/>
      </c>
      <c r="AC68" s="16" t="str">
        <f aca="false">IF(OR(A68="",L68="",J68="",R68="",R68="Open"),"",IF(E68="Short",L68-N(S68),N(S68)-L68)*IF(K68="",$C$3,K68)*J68-N(T68))</f>
        <v/>
      </c>
      <c r="AD68" s="17" t="str">
        <f aca="false">IF(OR(AC68="",AB68=""),"",IF(AB68&gt;0,AC68/AB68,""))</f>
        <v/>
      </c>
      <c r="AE68" s="18" t="str">
        <f aca="false">IF(OR(AC68="",Q68=""),"",DATE(YEAR(Q68),MONTH(Q68),1))</f>
        <v/>
      </c>
      <c r="AF68" s="15" t="str">
        <f aca="false">IF(AC68="","",1)</f>
        <v/>
      </c>
    </row>
    <row r="69" customFormat="false" ht="15" hidden="false" customHeight="false" outlineLevel="0" collapsed="false">
      <c r="A69" s="8"/>
      <c r="B69" s="9"/>
      <c r="C69" s="34"/>
      <c r="D69" s="34"/>
      <c r="E69" s="34"/>
      <c r="F69" s="10"/>
      <c r="G69" s="10"/>
      <c r="H69" s="8"/>
      <c r="I69" s="10"/>
      <c r="J69" s="9"/>
      <c r="K69" s="9"/>
      <c r="L69" s="10"/>
      <c r="M69" s="11"/>
      <c r="N69" s="12"/>
      <c r="O69" s="13"/>
      <c r="P69" s="13"/>
      <c r="Q69" s="8"/>
      <c r="R69" s="34"/>
      <c r="S69" s="10"/>
      <c r="T69" s="14"/>
      <c r="U69" s="14"/>
      <c r="V69" s="34"/>
      <c r="W69" s="34"/>
      <c r="X69" s="13"/>
      <c r="Y69" s="15" t="str">
        <f aca="false">IF(OR(A69="",H69=""),"",H69-A69)</f>
        <v/>
      </c>
      <c r="Z69" s="15" t="str">
        <f aca="false">IF(OR(A69="",Q69=""),"",Q69-A69)</f>
        <v/>
      </c>
      <c r="AA69" s="16" t="str">
        <f aca="false">IF(OR(L69="",J69=""),"",L69*IF(K69="",$C$3,K69)*J69*IF(E69="Short",1,-1))</f>
        <v/>
      </c>
      <c r="AB69" s="16" t="str">
        <f aca="false">IF(OR(A69="",L69="",J69=""),"",IF(N(U69)&gt;0,U69,IF(E69="Long",L69*IF(K69="",$C$3,K69)*J69,IF(AND(N(F69)&gt;0,N(G69)&gt;0),MAX(0,ABS(F69-G69)-L69)*IF(K69="",$C$3,K69)*J69,IF(AND(D69="Put",N(F69)&gt;0),MAX(0,F69-L69)*IF(K69="",$C$3,K69)*J69,"")))))</f>
        <v/>
      </c>
      <c r="AC69" s="16" t="str">
        <f aca="false">IF(OR(A69="",L69="",J69="",R69="",R69="Open"),"",IF(E69="Short",L69-N(S69),N(S69)-L69)*IF(K69="",$C$3,K69)*J69-N(T69))</f>
        <v/>
      </c>
      <c r="AD69" s="17" t="str">
        <f aca="false">IF(OR(AC69="",AB69=""),"",IF(AB69&gt;0,AC69/AB69,""))</f>
        <v/>
      </c>
      <c r="AE69" s="18" t="str">
        <f aca="false">IF(OR(AC69="",Q69=""),"",DATE(YEAR(Q69),MONTH(Q69),1))</f>
        <v/>
      </c>
      <c r="AF69" s="15" t="str">
        <f aca="false">IF(AC69="","",1)</f>
        <v/>
      </c>
    </row>
    <row r="70" customFormat="false" ht="15" hidden="false" customHeight="false" outlineLevel="0" collapsed="false">
      <c r="A70" s="8"/>
      <c r="B70" s="9"/>
      <c r="C70" s="34"/>
      <c r="D70" s="34"/>
      <c r="E70" s="34"/>
      <c r="F70" s="10"/>
      <c r="G70" s="10"/>
      <c r="H70" s="8"/>
      <c r="I70" s="10"/>
      <c r="J70" s="9"/>
      <c r="K70" s="9"/>
      <c r="L70" s="10"/>
      <c r="M70" s="11"/>
      <c r="N70" s="12"/>
      <c r="O70" s="13"/>
      <c r="P70" s="13"/>
      <c r="Q70" s="8"/>
      <c r="R70" s="34"/>
      <c r="S70" s="10"/>
      <c r="T70" s="14"/>
      <c r="U70" s="14"/>
      <c r="V70" s="34"/>
      <c r="W70" s="34"/>
      <c r="X70" s="13"/>
      <c r="Y70" s="15" t="str">
        <f aca="false">IF(OR(A70="",H70=""),"",H70-A70)</f>
        <v/>
      </c>
      <c r="Z70" s="15" t="str">
        <f aca="false">IF(OR(A70="",Q70=""),"",Q70-A70)</f>
        <v/>
      </c>
      <c r="AA70" s="16" t="str">
        <f aca="false">IF(OR(L70="",J70=""),"",L70*IF(K70="",$C$3,K70)*J70*IF(E70="Short",1,-1))</f>
        <v/>
      </c>
      <c r="AB70" s="16" t="str">
        <f aca="false">IF(OR(A70="",L70="",J70=""),"",IF(N(U70)&gt;0,U70,IF(E70="Long",L70*IF(K70="",$C$3,K70)*J70,IF(AND(N(F70)&gt;0,N(G70)&gt;0),MAX(0,ABS(F70-G70)-L70)*IF(K70="",$C$3,K70)*J70,IF(AND(D70="Put",N(F70)&gt;0),MAX(0,F70-L70)*IF(K70="",$C$3,K70)*J70,"")))))</f>
        <v/>
      </c>
      <c r="AC70" s="16" t="str">
        <f aca="false">IF(OR(A70="",L70="",J70="",R70="",R70="Open"),"",IF(E70="Short",L70-N(S70),N(S70)-L70)*IF(K70="",$C$3,K70)*J70-N(T70))</f>
        <v/>
      </c>
      <c r="AD70" s="17" t="str">
        <f aca="false">IF(OR(AC70="",AB70=""),"",IF(AB70&gt;0,AC70/AB70,""))</f>
        <v/>
      </c>
      <c r="AE70" s="18" t="str">
        <f aca="false">IF(OR(AC70="",Q70=""),"",DATE(YEAR(Q70),MONTH(Q70),1))</f>
        <v/>
      </c>
      <c r="AF70" s="15" t="str">
        <f aca="false">IF(AC70="","",1)</f>
        <v/>
      </c>
    </row>
    <row r="71" customFormat="false" ht="15" hidden="false" customHeight="false" outlineLevel="0" collapsed="false">
      <c r="A71" s="8"/>
      <c r="B71" s="9"/>
      <c r="C71" s="34"/>
      <c r="D71" s="34"/>
      <c r="E71" s="34"/>
      <c r="F71" s="10"/>
      <c r="G71" s="10"/>
      <c r="H71" s="8"/>
      <c r="I71" s="10"/>
      <c r="J71" s="9"/>
      <c r="K71" s="9"/>
      <c r="L71" s="10"/>
      <c r="M71" s="11"/>
      <c r="N71" s="12"/>
      <c r="O71" s="13"/>
      <c r="P71" s="13"/>
      <c r="Q71" s="8"/>
      <c r="R71" s="34"/>
      <c r="S71" s="10"/>
      <c r="T71" s="14"/>
      <c r="U71" s="14"/>
      <c r="V71" s="34"/>
      <c r="W71" s="34"/>
      <c r="X71" s="13"/>
      <c r="Y71" s="15" t="str">
        <f aca="false">IF(OR(A71="",H71=""),"",H71-A71)</f>
        <v/>
      </c>
      <c r="Z71" s="15" t="str">
        <f aca="false">IF(OR(A71="",Q71=""),"",Q71-A71)</f>
        <v/>
      </c>
      <c r="AA71" s="16" t="str">
        <f aca="false">IF(OR(L71="",J71=""),"",L71*IF(K71="",$C$3,K71)*J71*IF(E71="Short",1,-1))</f>
        <v/>
      </c>
      <c r="AB71" s="16" t="str">
        <f aca="false">IF(OR(A71="",L71="",J71=""),"",IF(N(U71)&gt;0,U71,IF(E71="Long",L71*IF(K71="",$C$3,K71)*J71,IF(AND(N(F71)&gt;0,N(G71)&gt;0),MAX(0,ABS(F71-G71)-L71)*IF(K71="",$C$3,K71)*J71,IF(AND(D71="Put",N(F71)&gt;0),MAX(0,F71-L71)*IF(K71="",$C$3,K71)*J71,"")))))</f>
        <v/>
      </c>
      <c r="AC71" s="16" t="str">
        <f aca="false">IF(OR(A71="",L71="",J71="",R71="",R71="Open"),"",IF(E71="Short",L71-N(S71),N(S71)-L71)*IF(K71="",$C$3,K71)*J71-N(T71))</f>
        <v/>
      </c>
      <c r="AD71" s="17" t="str">
        <f aca="false">IF(OR(AC71="",AB71=""),"",IF(AB71&gt;0,AC71/AB71,""))</f>
        <v/>
      </c>
      <c r="AE71" s="18" t="str">
        <f aca="false">IF(OR(AC71="",Q71=""),"",DATE(YEAR(Q71),MONTH(Q71),1))</f>
        <v/>
      </c>
      <c r="AF71" s="15" t="str">
        <f aca="false">IF(AC71="","",1)</f>
        <v/>
      </c>
    </row>
    <row r="72" customFormat="false" ht="15" hidden="false" customHeight="false" outlineLevel="0" collapsed="false">
      <c r="A72" s="8"/>
      <c r="B72" s="9"/>
      <c r="C72" s="34"/>
      <c r="D72" s="34"/>
      <c r="E72" s="34"/>
      <c r="F72" s="10"/>
      <c r="G72" s="10"/>
      <c r="H72" s="8"/>
      <c r="I72" s="10"/>
      <c r="J72" s="9"/>
      <c r="K72" s="9"/>
      <c r="L72" s="10"/>
      <c r="M72" s="11"/>
      <c r="N72" s="12"/>
      <c r="O72" s="13"/>
      <c r="P72" s="13"/>
      <c r="Q72" s="8"/>
      <c r="R72" s="34"/>
      <c r="S72" s="10"/>
      <c r="T72" s="14"/>
      <c r="U72" s="14"/>
      <c r="V72" s="34"/>
      <c r="W72" s="34"/>
      <c r="X72" s="13"/>
      <c r="Y72" s="15" t="str">
        <f aca="false">IF(OR(A72="",H72=""),"",H72-A72)</f>
        <v/>
      </c>
      <c r="Z72" s="15" t="str">
        <f aca="false">IF(OR(A72="",Q72=""),"",Q72-A72)</f>
        <v/>
      </c>
      <c r="AA72" s="16" t="str">
        <f aca="false">IF(OR(L72="",J72=""),"",L72*IF(K72="",$C$3,K72)*J72*IF(E72="Short",1,-1))</f>
        <v/>
      </c>
      <c r="AB72" s="16" t="str">
        <f aca="false">IF(OR(A72="",L72="",J72=""),"",IF(N(U72)&gt;0,U72,IF(E72="Long",L72*IF(K72="",$C$3,K72)*J72,IF(AND(N(F72)&gt;0,N(G72)&gt;0),MAX(0,ABS(F72-G72)-L72)*IF(K72="",$C$3,K72)*J72,IF(AND(D72="Put",N(F72)&gt;0),MAX(0,F72-L72)*IF(K72="",$C$3,K72)*J72,"")))))</f>
        <v/>
      </c>
      <c r="AC72" s="16" t="str">
        <f aca="false">IF(OR(A72="",L72="",J72="",R72="",R72="Open"),"",IF(E72="Short",L72-N(S72),N(S72)-L72)*IF(K72="",$C$3,K72)*J72-N(T72))</f>
        <v/>
      </c>
      <c r="AD72" s="17" t="str">
        <f aca="false">IF(OR(AC72="",AB72=""),"",IF(AB72&gt;0,AC72/AB72,""))</f>
        <v/>
      </c>
      <c r="AE72" s="18" t="str">
        <f aca="false">IF(OR(AC72="",Q72=""),"",DATE(YEAR(Q72),MONTH(Q72),1))</f>
        <v/>
      </c>
      <c r="AF72" s="15" t="str">
        <f aca="false">IF(AC72="","",1)</f>
        <v/>
      </c>
    </row>
    <row r="73" customFormat="false" ht="15" hidden="false" customHeight="false" outlineLevel="0" collapsed="false">
      <c r="A73" s="8"/>
      <c r="B73" s="9"/>
      <c r="C73" s="34"/>
      <c r="D73" s="34"/>
      <c r="E73" s="34"/>
      <c r="F73" s="10"/>
      <c r="G73" s="10"/>
      <c r="H73" s="8"/>
      <c r="I73" s="10"/>
      <c r="J73" s="9"/>
      <c r="K73" s="9"/>
      <c r="L73" s="10"/>
      <c r="M73" s="11"/>
      <c r="N73" s="12"/>
      <c r="O73" s="13"/>
      <c r="P73" s="13"/>
      <c r="Q73" s="8"/>
      <c r="R73" s="34"/>
      <c r="S73" s="10"/>
      <c r="T73" s="14"/>
      <c r="U73" s="14"/>
      <c r="V73" s="34"/>
      <c r="W73" s="34"/>
      <c r="X73" s="13"/>
      <c r="Y73" s="15" t="str">
        <f aca="false">IF(OR(A73="",H73=""),"",H73-A73)</f>
        <v/>
      </c>
      <c r="Z73" s="15" t="str">
        <f aca="false">IF(OR(A73="",Q73=""),"",Q73-A73)</f>
        <v/>
      </c>
      <c r="AA73" s="16" t="str">
        <f aca="false">IF(OR(L73="",J73=""),"",L73*IF(K73="",$C$3,K73)*J73*IF(E73="Short",1,-1))</f>
        <v/>
      </c>
      <c r="AB73" s="16" t="str">
        <f aca="false">IF(OR(A73="",L73="",J73=""),"",IF(N(U73)&gt;0,U73,IF(E73="Long",L73*IF(K73="",$C$3,K73)*J73,IF(AND(N(F73)&gt;0,N(G73)&gt;0),MAX(0,ABS(F73-G73)-L73)*IF(K73="",$C$3,K73)*J73,IF(AND(D73="Put",N(F73)&gt;0),MAX(0,F73-L73)*IF(K73="",$C$3,K73)*J73,"")))))</f>
        <v/>
      </c>
      <c r="AC73" s="16" t="str">
        <f aca="false">IF(OR(A73="",L73="",J73="",R73="",R73="Open"),"",IF(E73="Short",L73-N(S73),N(S73)-L73)*IF(K73="",$C$3,K73)*J73-N(T73))</f>
        <v/>
      </c>
      <c r="AD73" s="17" t="str">
        <f aca="false">IF(OR(AC73="",AB73=""),"",IF(AB73&gt;0,AC73/AB73,""))</f>
        <v/>
      </c>
      <c r="AE73" s="18" t="str">
        <f aca="false">IF(OR(AC73="",Q73=""),"",DATE(YEAR(Q73),MONTH(Q73),1))</f>
        <v/>
      </c>
      <c r="AF73" s="15" t="str">
        <f aca="false">IF(AC73="","",1)</f>
        <v/>
      </c>
    </row>
    <row r="74" customFormat="false" ht="15" hidden="false" customHeight="false" outlineLevel="0" collapsed="false">
      <c r="A74" s="8"/>
      <c r="B74" s="9"/>
      <c r="C74" s="34"/>
      <c r="D74" s="34"/>
      <c r="E74" s="34"/>
      <c r="F74" s="10"/>
      <c r="G74" s="10"/>
      <c r="H74" s="8"/>
      <c r="I74" s="10"/>
      <c r="J74" s="9"/>
      <c r="K74" s="9"/>
      <c r="L74" s="10"/>
      <c r="M74" s="11"/>
      <c r="N74" s="12"/>
      <c r="O74" s="13"/>
      <c r="P74" s="13"/>
      <c r="Q74" s="8"/>
      <c r="R74" s="34"/>
      <c r="S74" s="10"/>
      <c r="T74" s="14"/>
      <c r="U74" s="14"/>
      <c r="V74" s="34"/>
      <c r="W74" s="34"/>
      <c r="X74" s="13"/>
      <c r="Y74" s="15" t="str">
        <f aca="false">IF(OR(A74="",H74=""),"",H74-A74)</f>
        <v/>
      </c>
      <c r="Z74" s="15" t="str">
        <f aca="false">IF(OR(A74="",Q74=""),"",Q74-A74)</f>
        <v/>
      </c>
      <c r="AA74" s="16" t="str">
        <f aca="false">IF(OR(L74="",J74=""),"",L74*IF(K74="",$C$3,K74)*J74*IF(E74="Short",1,-1))</f>
        <v/>
      </c>
      <c r="AB74" s="16" t="str">
        <f aca="false">IF(OR(A74="",L74="",J74=""),"",IF(N(U74)&gt;0,U74,IF(E74="Long",L74*IF(K74="",$C$3,K74)*J74,IF(AND(N(F74)&gt;0,N(G74)&gt;0),MAX(0,ABS(F74-G74)-L74)*IF(K74="",$C$3,K74)*J74,IF(AND(D74="Put",N(F74)&gt;0),MAX(0,F74-L74)*IF(K74="",$C$3,K74)*J74,"")))))</f>
        <v/>
      </c>
      <c r="AC74" s="16" t="str">
        <f aca="false">IF(OR(A74="",L74="",J74="",R74="",R74="Open"),"",IF(E74="Short",L74-N(S74),N(S74)-L74)*IF(K74="",$C$3,K74)*J74-N(T74))</f>
        <v/>
      </c>
      <c r="AD74" s="17" t="str">
        <f aca="false">IF(OR(AC74="",AB74=""),"",IF(AB74&gt;0,AC74/AB74,""))</f>
        <v/>
      </c>
      <c r="AE74" s="18" t="str">
        <f aca="false">IF(OR(AC74="",Q74=""),"",DATE(YEAR(Q74),MONTH(Q74),1))</f>
        <v/>
      </c>
      <c r="AF74" s="15" t="str">
        <f aca="false">IF(AC74="","",1)</f>
        <v/>
      </c>
    </row>
    <row r="75" customFormat="false" ht="15" hidden="false" customHeight="false" outlineLevel="0" collapsed="false">
      <c r="A75" s="8"/>
      <c r="B75" s="9"/>
      <c r="C75" s="34"/>
      <c r="D75" s="34"/>
      <c r="E75" s="34"/>
      <c r="F75" s="10"/>
      <c r="G75" s="10"/>
      <c r="H75" s="8"/>
      <c r="I75" s="10"/>
      <c r="J75" s="9"/>
      <c r="K75" s="9"/>
      <c r="L75" s="10"/>
      <c r="M75" s="11"/>
      <c r="N75" s="12"/>
      <c r="O75" s="13"/>
      <c r="P75" s="13"/>
      <c r="Q75" s="8"/>
      <c r="R75" s="34"/>
      <c r="S75" s="10"/>
      <c r="T75" s="14"/>
      <c r="U75" s="14"/>
      <c r="V75" s="34"/>
      <c r="W75" s="34"/>
      <c r="X75" s="13"/>
      <c r="Y75" s="15" t="str">
        <f aca="false">IF(OR(A75="",H75=""),"",H75-A75)</f>
        <v/>
      </c>
      <c r="Z75" s="15" t="str">
        <f aca="false">IF(OR(A75="",Q75=""),"",Q75-A75)</f>
        <v/>
      </c>
      <c r="AA75" s="16" t="str">
        <f aca="false">IF(OR(L75="",J75=""),"",L75*IF(K75="",$C$3,K75)*J75*IF(E75="Short",1,-1))</f>
        <v/>
      </c>
      <c r="AB75" s="16" t="str">
        <f aca="false">IF(OR(A75="",L75="",J75=""),"",IF(N(U75)&gt;0,U75,IF(E75="Long",L75*IF(K75="",$C$3,K75)*J75,IF(AND(N(F75)&gt;0,N(G75)&gt;0),MAX(0,ABS(F75-G75)-L75)*IF(K75="",$C$3,K75)*J75,IF(AND(D75="Put",N(F75)&gt;0),MAX(0,F75-L75)*IF(K75="",$C$3,K75)*J75,"")))))</f>
        <v/>
      </c>
      <c r="AC75" s="16" t="str">
        <f aca="false">IF(OR(A75="",L75="",J75="",R75="",R75="Open"),"",IF(E75="Short",L75-N(S75),N(S75)-L75)*IF(K75="",$C$3,K75)*J75-N(T75))</f>
        <v/>
      </c>
      <c r="AD75" s="17" t="str">
        <f aca="false">IF(OR(AC75="",AB75=""),"",IF(AB75&gt;0,AC75/AB75,""))</f>
        <v/>
      </c>
      <c r="AE75" s="18" t="str">
        <f aca="false">IF(OR(AC75="",Q75=""),"",DATE(YEAR(Q75),MONTH(Q75),1))</f>
        <v/>
      </c>
      <c r="AF75" s="15" t="str">
        <f aca="false">IF(AC75="","",1)</f>
        <v/>
      </c>
    </row>
    <row r="76" customFormat="false" ht="15" hidden="false" customHeight="false" outlineLevel="0" collapsed="false">
      <c r="A76" s="8"/>
      <c r="B76" s="9"/>
      <c r="C76" s="34"/>
      <c r="D76" s="34"/>
      <c r="E76" s="34"/>
      <c r="F76" s="10"/>
      <c r="G76" s="10"/>
      <c r="H76" s="8"/>
      <c r="I76" s="10"/>
      <c r="J76" s="9"/>
      <c r="K76" s="9"/>
      <c r="L76" s="10"/>
      <c r="M76" s="11"/>
      <c r="N76" s="12"/>
      <c r="O76" s="13"/>
      <c r="P76" s="13"/>
      <c r="Q76" s="8"/>
      <c r="R76" s="34"/>
      <c r="S76" s="10"/>
      <c r="T76" s="14"/>
      <c r="U76" s="14"/>
      <c r="V76" s="34"/>
      <c r="W76" s="34"/>
      <c r="X76" s="13"/>
      <c r="Y76" s="15" t="str">
        <f aca="false">IF(OR(A76="",H76=""),"",H76-A76)</f>
        <v/>
      </c>
      <c r="Z76" s="15" t="str">
        <f aca="false">IF(OR(A76="",Q76=""),"",Q76-A76)</f>
        <v/>
      </c>
      <c r="AA76" s="16" t="str">
        <f aca="false">IF(OR(L76="",J76=""),"",L76*IF(K76="",$C$3,K76)*J76*IF(E76="Short",1,-1))</f>
        <v/>
      </c>
      <c r="AB76" s="16" t="str">
        <f aca="false">IF(OR(A76="",L76="",J76=""),"",IF(N(U76)&gt;0,U76,IF(E76="Long",L76*IF(K76="",$C$3,K76)*J76,IF(AND(N(F76)&gt;0,N(G76)&gt;0),MAX(0,ABS(F76-G76)-L76)*IF(K76="",$C$3,K76)*J76,IF(AND(D76="Put",N(F76)&gt;0),MAX(0,F76-L76)*IF(K76="",$C$3,K76)*J76,"")))))</f>
        <v/>
      </c>
      <c r="AC76" s="16" t="str">
        <f aca="false">IF(OR(A76="",L76="",J76="",R76="",R76="Open"),"",IF(E76="Short",L76-N(S76),N(S76)-L76)*IF(K76="",$C$3,K76)*J76-N(T76))</f>
        <v/>
      </c>
      <c r="AD76" s="17" t="str">
        <f aca="false">IF(OR(AC76="",AB76=""),"",IF(AB76&gt;0,AC76/AB76,""))</f>
        <v/>
      </c>
      <c r="AE76" s="18" t="str">
        <f aca="false">IF(OR(AC76="",Q76=""),"",DATE(YEAR(Q76),MONTH(Q76),1))</f>
        <v/>
      </c>
      <c r="AF76" s="15" t="str">
        <f aca="false">IF(AC76="","",1)</f>
        <v/>
      </c>
    </row>
    <row r="77" customFormat="false" ht="15" hidden="false" customHeight="false" outlineLevel="0" collapsed="false">
      <c r="A77" s="8"/>
      <c r="B77" s="9"/>
      <c r="C77" s="34"/>
      <c r="D77" s="34"/>
      <c r="E77" s="34"/>
      <c r="F77" s="10"/>
      <c r="G77" s="10"/>
      <c r="H77" s="8"/>
      <c r="I77" s="10"/>
      <c r="J77" s="9"/>
      <c r="K77" s="9"/>
      <c r="L77" s="10"/>
      <c r="M77" s="11"/>
      <c r="N77" s="12"/>
      <c r="O77" s="13"/>
      <c r="P77" s="13"/>
      <c r="Q77" s="8"/>
      <c r="R77" s="34"/>
      <c r="S77" s="10"/>
      <c r="T77" s="14"/>
      <c r="U77" s="14"/>
      <c r="V77" s="34"/>
      <c r="W77" s="34"/>
      <c r="X77" s="13"/>
      <c r="Y77" s="15" t="str">
        <f aca="false">IF(OR(A77="",H77=""),"",H77-A77)</f>
        <v/>
      </c>
      <c r="Z77" s="15" t="str">
        <f aca="false">IF(OR(A77="",Q77=""),"",Q77-A77)</f>
        <v/>
      </c>
      <c r="AA77" s="16" t="str">
        <f aca="false">IF(OR(L77="",J77=""),"",L77*IF(K77="",$C$3,K77)*J77*IF(E77="Short",1,-1))</f>
        <v/>
      </c>
      <c r="AB77" s="16" t="str">
        <f aca="false">IF(OR(A77="",L77="",J77=""),"",IF(N(U77)&gt;0,U77,IF(E77="Long",L77*IF(K77="",$C$3,K77)*J77,IF(AND(N(F77)&gt;0,N(G77)&gt;0),MAX(0,ABS(F77-G77)-L77)*IF(K77="",$C$3,K77)*J77,IF(AND(D77="Put",N(F77)&gt;0),MAX(0,F77-L77)*IF(K77="",$C$3,K77)*J77,"")))))</f>
        <v/>
      </c>
      <c r="AC77" s="16" t="str">
        <f aca="false">IF(OR(A77="",L77="",J77="",R77="",R77="Open"),"",IF(E77="Short",L77-N(S77),N(S77)-L77)*IF(K77="",$C$3,K77)*J77-N(T77))</f>
        <v/>
      </c>
      <c r="AD77" s="17" t="str">
        <f aca="false">IF(OR(AC77="",AB77=""),"",IF(AB77&gt;0,AC77/AB77,""))</f>
        <v/>
      </c>
      <c r="AE77" s="18" t="str">
        <f aca="false">IF(OR(AC77="",Q77=""),"",DATE(YEAR(Q77),MONTH(Q77),1))</f>
        <v/>
      </c>
      <c r="AF77" s="15" t="str">
        <f aca="false">IF(AC77="","",1)</f>
        <v/>
      </c>
    </row>
    <row r="78" customFormat="false" ht="15" hidden="false" customHeight="false" outlineLevel="0" collapsed="false">
      <c r="A78" s="8"/>
      <c r="B78" s="9"/>
      <c r="C78" s="34"/>
      <c r="D78" s="34"/>
      <c r="E78" s="34"/>
      <c r="F78" s="10"/>
      <c r="G78" s="10"/>
      <c r="H78" s="8"/>
      <c r="I78" s="10"/>
      <c r="J78" s="9"/>
      <c r="K78" s="9"/>
      <c r="L78" s="10"/>
      <c r="M78" s="11"/>
      <c r="N78" s="12"/>
      <c r="O78" s="13"/>
      <c r="P78" s="13"/>
      <c r="Q78" s="8"/>
      <c r="R78" s="34"/>
      <c r="S78" s="10"/>
      <c r="T78" s="14"/>
      <c r="U78" s="14"/>
      <c r="V78" s="34"/>
      <c r="W78" s="34"/>
      <c r="X78" s="13"/>
      <c r="Y78" s="15" t="str">
        <f aca="false">IF(OR(A78="",H78=""),"",H78-A78)</f>
        <v/>
      </c>
      <c r="Z78" s="15" t="str">
        <f aca="false">IF(OR(A78="",Q78=""),"",Q78-A78)</f>
        <v/>
      </c>
      <c r="AA78" s="16" t="str">
        <f aca="false">IF(OR(L78="",J78=""),"",L78*IF(K78="",$C$3,K78)*J78*IF(E78="Short",1,-1))</f>
        <v/>
      </c>
      <c r="AB78" s="16" t="str">
        <f aca="false">IF(OR(A78="",L78="",J78=""),"",IF(N(U78)&gt;0,U78,IF(E78="Long",L78*IF(K78="",$C$3,K78)*J78,IF(AND(N(F78)&gt;0,N(G78)&gt;0),MAX(0,ABS(F78-G78)-L78)*IF(K78="",$C$3,K78)*J78,IF(AND(D78="Put",N(F78)&gt;0),MAX(0,F78-L78)*IF(K78="",$C$3,K78)*J78,"")))))</f>
        <v/>
      </c>
      <c r="AC78" s="16" t="str">
        <f aca="false">IF(OR(A78="",L78="",J78="",R78="",R78="Open"),"",IF(E78="Short",L78-N(S78),N(S78)-L78)*IF(K78="",$C$3,K78)*J78-N(T78))</f>
        <v/>
      </c>
      <c r="AD78" s="17" t="str">
        <f aca="false">IF(OR(AC78="",AB78=""),"",IF(AB78&gt;0,AC78/AB78,""))</f>
        <v/>
      </c>
      <c r="AE78" s="18" t="str">
        <f aca="false">IF(OR(AC78="",Q78=""),"",DATE(YEAR(Q78),MONTH(Q78),1))</f>
        <v/>
      </c>
      <c r="AF78" s="15" t="str">
        <f aca="false">IF(AC78="","",1)</f>
        <v/>
      </c>
    </row>
    <row r="79" customFormat="false" ht="15" hidden="false" customHeight="false" outlineLevel="0" collapsed="false">
      <c r="A79" s="8"/>
      <c r="B79" s="9"/>
      <c r="C79" s="34"/>
      <c r="D79" s="34"/>
      <c r="E79" s="34"/>
      <c r="F79" s="10"/>
      <c r="G79" s="10"/>
      <c r="H79" s="8"/>
      <c r="I79" s="10"/>
      <c r="J79" s="9"/>
      <c r="K79" s="9"/>
      <c r="L79" s="10"/>
      <c r="M79" s="11"/>
      <c r="N79" s="12"/>
      <c r="O79" s="13"/>
      <c r="P79" s="13"/>
      <c r="Q79" s="8"/>
      <c r="R79" s="34"/>
      <c r="S79" s="10"/>
      <c r="T79" s="14"/>
      <c r="U79" s="14"/>
      <c r="V79" s="34"/>
      <c r="W79" s="34"/>
      <c r="X79" s="13"/>
      <c r="Y79" s="15" t="str">
        <f aca="false">IF(OR(A79="",H79=""),"",H79-A79)</f>
        <v/>
      </c>
      <c r="Z79" s="15" t="str">
        <f aca="false">IF(OR(A79="",Q79=""),"",Q79-A79)</f>
        <v/>
      </c>
      <c r="AA79" s="16" t="str">
        <f aca="false">IF(OR(L79="",J79=""),"",L79*IF(K79="",$C$3,K79)*J79*IF(E79="Short",1,-1))</f>
        <v/>
      </c>
      <c r="AB79" s="16" t="str">
        <f aca="false">IF(OR(A79="",L79="",J79=""),"",IF(N(U79)&gt;0,U79,IF(E79="Long",L79*IF(K79="",$C$3,K79)*J79,IF(AND(N(F79)&gt;0,N(G79)&gt;0),MAX(0,ABS(F79-G79)-L79)*IF(K79="",$C$3,K79)*J79,IF(AND(D79="Put",N(F79)&gt;0),MAX(0,F79-L79)*IF(K79="",$C$3,K79)*J79,"")))))</f>
        <v/>
      </c>
      <c r="AC79" s="16" t="str">
        <f aca="false">IF(OR(A79="",L79="",J79="",R79="",R79="Open"),"",IF(E79="Short",L79-N(S79),N(S79)-L79)*IF(K79="",$C$3,K79)*J79-N(T79))</f>
        <v/>
      </c>
      <c r="AD79" s="17" t="str">
        <f aca="false">IF(OR(AC79="",AB79=""),"",IF(AB79&gt;0,AC79/AB79,""))</f>
        <v/>
      </c>
      <c r="AE79" s="18" t="str">
        <f aca="false">IF(OR(AC79="",Q79=""),"",DATE(YEAR(Q79),MONTH(Q79),1))</f>
        <v/>
      </c>
      <c r="AF79" s="15" t="str">
        <f aca="false">IF(AC79="","",1)</f>
        <v/>
      </c>
    </row>
    <row r="80" customFormat="false" ht="15" hidden="false" customHeight="false" outlineLevel="0" collapsed="false">
      <c r="A80" s="8"/>
      <c r="B80" s="9"/>
      <c r="C80" s="34"/>
      <c r="D80" s="34"/>
      <c r="E80" s="34"/>
      <c r="F80" s="10"/>
      <c r="G80" s="10"/>
      <c r="H80" s="8"/>
      <c r="I80" s="10"/>
      <c r="J80" s="9"/>
      <c r="K80" s="9"/>
      <c r="L80" s="10"/>
      <c r="M80" s="11"/>
      <c r="N80" s="12"/>
      <c r="O80" s="13"/>
      <c r="P80" s="13"/>
      <c r="Q80" s="8"/>
      <c r="R80" s="34"/>
      <c r="S80" s="10"/>
      <c r="T80" s="14"/>
      <c r="U80" s="14"/>
      <c r="V80" s="34"/>
      <c r="W80" s="34"/>
      <c r="X80" s="13"/>
      <c r="Y80" s="15" t="str">
        <f aca="false">IF(OR(A80="",H80=""),"",H80-A80)</f>
        <v/>
      </c>
      <c r="Z80" s="15" t="str">
        <f aca="false">IF(OR(A80="",Q80=""),"",Q80-A80)</f>
        <v/>
      </c>
      <c r="AA80" s="16" t="str">
        <f aca="false">IF(OR(L80="",J80=""),"",L80*IF(K80="",$C$3,K80)*J80*IF(E80="Short",1,-1))</f>
        <v/>
      </c>
      <c r="AB80" s="16" t="str">
        <f aca="false">IF(OR(A80="",L80="",J80=""),"",IF(N(U80)&gt;0,U80,IF(E80="Long",L80*IF(K80="",$C$3,K80)*J80,IF(AND(N(F80)&gt;0,N(G80)&gt;0),MAX(0,ABS(F80-G80)-L80)*IF(K80="",$C$3,K80)*J80,IF(AND(D80="Put",N(F80)&gt;0),MAX(0,F80-L80)*IF(K80="",$C$3,K80)*J80,"")))))</f>
        <v/>
      </c>
      <c r="AC80" s="16" t="str">
        <f aca="false">IF(OR(A80="",L80="",J80="",R80="",R80="Open"),"",IF(E80="Short",L80-N(S80),N(S80)-L80)*IF(K80="",$C$3,K80)*J80-N(T80))</f>
        <v/>
      </c>
      <c r="AD80" s="17" t="str">
        <f aca="false">IF(OR(AC80="",AB80=""),"",IF(AB80&gt;0,AC80/AB80,""))</f>
        <v/>
      </c>
      <c r="AE80" s="18" t="str">
        <f aca="false">IF(OR(AC80="",Q80=""),"",DATE(YEAR(Q80),MONTH(Q80),1))</f>
        <v/>
      </c>
      <c r="AF80" s="15" t="str">
        <f aca="false">IF(AC80="","",1)</f>
        <v/>
      </c>
    </row>
    <row r="81" customFormat="false" ht="15" hidden="false" customHeight="false" outlineLevel="0" collapsed="false">
      <c r="A81" s="8"/>
      <c r="B81" s="9"/>
      <c r="C81" s="34"/>
      <c r="D81" s="34"/>
      <c r="E81" s="34"/>
      <c r="F81" s="10"/>
      <c r="G81" s="10"/>
      <c r="H81" s="8"/>
      <c r="I81" s="10"/>
      <c r="J81" s="9"/>
      <c r="K81" s="9"/>
      <c r="L81" s="10"/>
      <c r="M81" s="11"/>
      <c r="N81" s="12"/>
      <c r="O81" s="13"/>
      <c r="P81" s="13"/>
      <c r="Q81" s="8"/>
      <c r="R81" s="34"/>
      <c r="S81" s="10"/>
      <c r="T81" s="14"/>
      <c r="U81" s="14"/>
      <c r="V81" s="34"/>
      <c r="W81" s="34"/>
      <c r="X81" s="13"/>
      <c r="Y81" s="15" t="str">
        <f aca="false">IF(OR(A81="",H81=""),"",H81-A81)</f>
        <v/>
      </c>
      <c r="Z81" s="15" t="str">
        <f aca="false">IF(OR(A81="",Q81=""),"",Q81-A81)</f>
        <v/>
      </c>
      <c r="AA81" s="16" t="str">
        <f aca="false">IF(OR(L81="",J81=""),"",L81*IF(K81="",$C$3,K81)*J81*IF(E81="Short",1,-1))</f>
        <v/>
      </c>
      <c r="AB81" s="16" t="str">
        <f aca="false">IF(OR(A81="",L81="",J81=""),"",IF(N(U81)&gt;0,U81,IF(E81="Long",L81*IF(K81="",$C$3,K81)*J81,IF(AND(N(F81)&gt;0,N(G81)&gt;0),MAX(0,ABS(F81-G81)-L81)*IF(K81="",$C$3,K81)*J81,IF(AND(D81="Put",N(F81)&gt;0),MAX(0,F81-L81)*IF(K81="",$C$3,K81)*J81,"")))))</f>
        <v/>
      </c>
      <c r="AC81" s="16" t="str">
        <f aca="false">IF(OR(A81="",L81="",J81="",R81="",R81="Open"),"",IF(E81="Short",L81-N(S81),N(S81)-L81)*IF(K81="",$C$3,K81)*J81-N(T81))</f>
        <v/>
      </c>
      <c r="AD81" s="17" t="str">
        <f aca="false">IF(OR(AC81="",AB81=""),"",IF(AB81&gt;0,AC81/AB81,""))</f>
        <v/>
      </c>
      <c r="AE81" s="18" t="str">
        <f aca="false">IF(OR(AC81="",Q81=""),"",DATE(YEAR(Q81),MONTH(Q81),1))</f>
        <v/>
      </c>
      <c r="AF81" s="15" t="str">
        <f aca="false">IF(AC81="","",1)</f>
        <v/>
      </c>
    </row>
    <row r="82" customFormat="false" ht="15" hidden="false" customHeight="false" outlineLevel="0" collapsed="false">
      <c r="A82" s="8"/>
      <c r="B82" s="9"/>
      <c r="C82" s="34"/>
      <c r="D82" s="34"/>
      <c r="E82" s="34"/>
      <c r="F82" s="10"/>
      <c r="G82" s="10"/>
      <c r="H82" s="8"/>
      <c r="I82" s="10"/>
      <c r="J82" s="9"/>
      <c r="K82" s="9"/>
      <c r="L82" s="10"/>
      <c r="M82" s="11"/>
      <c r="N82" s="12"/>
      <c r="O82" s="13"/>
      <c r="P82" s="13"/>
      <c r="Q82" s="8"/>
      <c r="R82" s="34"/>
      <c r="S82" s="10"/>
      <c r="T82" s="14"/>
      <c r="U82" s="14"/>
      <c r="V82" s="34"/>
      <c r="W82" s="34"/>
      <c r="X82" s="13"/>
      <c r="Y82" s="15" t="str">
        <f aca="false">IF(OR(A82="",H82=""),"",H82-A82)</f>
        <v/>
      </c>
      <c r="Z82" s="15" t="str">
        <f aca="false">IF(OR(A82="",Q82=""),"",Q82-A82)</f>
        <v/>
      </c>
      <c r="AA82" s="16" t="str">
        <f aca="false">IF(OR(L82="",J82=""),"",L82*IF(K82="",$C$3,K82)*J82*IF(E82="Short",1,-1))</f>
        <v/>
      </c>
      <c r="AB82" s="16" t="str">
        <f aca="false">IF(OR(A82="",L82="",J82=""),"",IF(N(U82)&gt;0,U82,IF(E82="Long",L82*IF(K82="",$C$3,K82)*J82,IF(AND(N(F82)&gt;0,N(G82)&gt;0),MAX(0,ABS(F82-G82)-L82)*IF(K82="",$C$3,K82)*J82,IF(AND(D82="Put",N(F82)&gt;0),MAX(0,F82-L82)*IF(K82="",$C$3,K82)*J82,"")))))</f>
        <v/>
      </c>
      <c r="AC82" s="16" t="str">
        <f aca="false">IF(OR(A82="",L82="",J82="",R82="",R82="Open"),"",IF(E82="Short",L82-N(S82),N(S82)-L82)*IF(K82="",$C$3,K82)*J82-N(T82))</f>
        <v/>
      </c>
      <c r="AD82" s="17" t="str">
        <f aca="false">IF(OR(AC82="",AB82=""),"",IF(AB82&gt;0,AC82/AB82,""))</f>
        <v/>
      </c>
      <c r="AE82" s="18" t="str">
        <f aca="false">IF(OR(AC82="",Q82=""),"",DATE(YEAR(Q82),MONTH(Q82),1))</f>
        <v/>
      </c>
      <c r="AF82" s="15" t="str">
        <f aca="false">IF(AC82="","",1)</f>
        <v/>
      </c>
    </row>
    <row r="83" customFormat="false" ht="15" hidden="false" customHeight="false" outlineLevel="0" collapsed="false">
      <c r="A83" s="8"/>
      <c r="B83" s="9"/>
      <c r="C83" s="34"/>
      <c r="D83" s="34"/>
      <c r="E83" s="34"/>
      <c r="F83" s="10"/>
      <c r="G83" s="10"/>
      <c r="H83" s="8"/>
      <c r="I83" s="10"/>
      <c r="J83" s="9"/>
      <c r="K83" s="9"/>
      <c r="L83" s="10"/>
      <c r="M83" s="11"/>
      <c r="N83" s="12"/>
      <c r="O83" s="13"/>
      <c r="P83" s="13"/>
      <c r="Q83" s="8"/>
      <c r="R83" s="34"/>
      <c r="S83" s="10"/>
      <c r="T83" s="14"/>
      <c r="U83" s="14"/>
      <c r="V83" s="34"/>
      <c r="W83" s="34"/>
      <c r="X83" s="13"/>
      <c r="Y83" s="15" t="str">
        <f aca="false">IF(OR(A83="",H83=""),"",H83-A83)</f>
        <v/>
      </c>
      <c r="Z83" s="15" t="str">
        <f aca="false">IF(OR(A83="",Q83=""),"",Q83-A83)</f>
        <v/>
      </c>
      <c r="AA83" s="16" t="str">
        <f aca="false">IF(OR(L83="",J83=""),"",L83*IF(K83="",$C$3,K83)*J83*IF(E83="Short",1,-1))</f>
        <v/>
      </c>
      <c r="AB83" s="16" t="str">
        <f aca="false">IF(OR(A83="",L83="",J83=""),"",IF(N(U83)&gt;0,U83,IF(E83="Long",L83*IF(K83="",$C$3,K83)*J83,IF(AND(N(F83)&gt;0,N(G83)&gt;0),MAX(0,ABS(F83-G83)-L83)*IF(K83="",$C$3,K83)*J83,IF(AND(D83="Put",N(F83)&gt;0),MAX(0,F83-L83)*IF(K83="",$C$3,K83)*J83,"")))))</f>
        <v/>
      </c>
      <c r="AC83" s="16" t="str">
        <f aca="false">IF(OR(A83="",L83="",J83="",R83="",R83="Open"),"",IF(E83="Short",L83-N(S83),N(S83)-L83)*IF(K83="",$C$3,K83)*J83-N(T83))</f>
        <v/>
      </c>
      <c r="AD83" s="17" t="str">
        <f aca="false">IF(OR(AC83="",AB83=""),"",IF(AB83&gt;0,AC83/AB83,""))</f>
        <v/>
      </c>
      <c r="AE83" s="18" t="str">
        <f aca="false">IF(OR(AC83="",Q83=""),"",DATE(YEAR(Q83),MONTH(Q83),1))</f>
        <v/>
      </c>
      <c r="AF83" s="15" t="str">
        <f aca="false">IF(AC83="","",1)</f>
        <v/>
      </c>
    </row>
    <row r="84" customFormat="false" ht="15" hidden="false" customHeight="false" outlineLevel="0" collapsed="false">
      <c r="A84" s="8"/>
      <c r="B84" s="9"/>
      <c r="C84" s="34"/>
      <c r="D84" s="34"/>
      <c r="E84" s="34"/>
      <c r="F84" s="10"/>
      <c r="G84" s="10"/>
      <c r="H84" s="8"/>
      <c r="I84" s="10"/>
      <c r="J84" s="9"/>
      <c r="K84" s="9"/>
      <c r="L84" s="10"/>
      <c r="M84" s="11"/>
      <c r="N84" s="12"/>
      <c r="O84" s="13"/>
      <c r="P84" s="13"/>
      <c r="Q84" s="8"/>
      <c r="R84" s="34"/>
      <c r="S84" s="10"/>
      <c r="T84" s="14"/>
      <c r="U84" s="14"/>
      <c r="V84" s="34"/>
      <c r="W84" s="34"/>
      <c r="X84" s="13"/>
      <c r="Y84" s="15" t="str">
        <f aca="false">IF(OR(A84="",H84=""),"",H84-A84)</f>
        <v/>
      </c>
      <c r="Z84" s="15" t="str">
        <f aca="false">IF(OR(A84="",Q84=""),"",Q84-A84)</f>
        <v/>
      </c>
      <c r="AA84" s="16" t="str">
        <f aca="false">IF(OR(L84="",J84=""),"",L84*IF(K84="",$C$3,K84)*J84*IF(E84="Short",1,-1))</f>
        <v/>
      </c>
      <c r="AB84" s="16" t="str">
        <f aca="false">IF(OR(A84="",L84="",J84=""),"",IF(N(U84)&gt;0,U84,IF(E84="Long",L84*IF(K84="",$C$3,K84)*J84,IF(AND(N(F84)&gt;0,N(G84)&gt;0),MAX(0,ABS(F84-G84)-L84)*IF(K84="",$C$3,K84)*J84,IF(AND(D84="Put",N(F84)&gt;0),MAX(0,F84-L84)*IF(K84="",$C$3,K84)*J84,"")))))</f>
        <v/>
      </c>
      <c r="AC84" s="16" t="str">
        <f aca="false">IF(OR(A84="",L84="",J84="",R84="",R84="Open"),"",IF(E84="Short",L84-N(S84),N(S84)-L84)*IF(K84="",$C$3,K84)*J84-N(T84))</f>
        <v/>
      </c>
      <c r="AD84" s="17" t="str">
        <f aca="false">IF(OR(AC84="",AB84=""),"",IF(AB84&gt;0,AC84/AB84,""))</f>
        <v/>
      </c>
      <c r="AE84" s="18" t="str">
        <f aca="false">IF(OR(AC84="",Q84=""),"",DATE(YEAR(Q84),MONTH(Q84),1))</f>
        <v/>
      </c>
      <c r="AF84" s="15" t="str">
        <f aca="false">IF(AC84="","",1)</f>
        <v/>
      </c>
    </row>
    <row r="85" customFormat="false" ht="15" hidden="false" customHeight="false" outlineLevel="0" collapsed="false">
      <c r="A85" s="8"/>
      <c r="B85" s="9"/>
      <c r="C85" s="34"/>
      <c r="D85" s="34"/>
      <c r="E85" s="34"/>
      <c r="F85" s="10"/>
      <c r="G85" s="10"/>
      <c r="H85" s="8"/>
      <c r="I85" s="10"/>
      <c r="J85" s="9"/>
      <c r="K85" s="9"/>
      <c r="L85" s="10"/>
      <c r="M85" s="11"/>
      <c r="N85" s="12"/>
      <c r="O85" s="13"/>
      <c r="P85" s="13"/>
      <c r="Q85" s="8"/>
      <c r="R85" s="34"/>
      <c r="S85" s="10"/>
      <c r="T85" s="14"/>
      <c r="U85" s="14"/>
      <c r="V85" s="34"/>
      <c r="W85" s="34"/>
      <c r="X85" s="13"/>
      <c r="Y85" s="15" t="str">
        <f aca="false">IF(OR(A85="",H85=""),"",H85-A85)</f>
        <v/>
      </c>
      <c r="Z85" s="15" t="str">
        <f aca="false">IF(OR(A85="",Q85=""),"",Q85-A85)</f>
        <v/>
      </c>
      <c r="AA85" s="16" t="str">
        <f aca="false">IF(OR(L85="",J85=""),"",L85*IF(K85="",$C$3,K85)*J85*IF(E85="Short",1,-1))</f>
        <v/>
      </c>
      <c r="AB85" s="16" t="str">
        <f aca="false">IF(OR(A85="",L85="",J85=""),"",IF(N(U85)&gt;0,U85,IF(E85="Long",L85*IF(K85="",$C$3,K85)*J85,IF(AND(N(F85)&gt;0,N(G85)&gt;0),MAX(0,ABS(F85-G85)-L85)*IF(K85="",$C$3,K85)*J85,IF(AND(D85="Put",N(F85)&gt;0),MAX(0,F85-L85)*IF(K85="",$C$3,K85)*J85,"")))))</f>
        <v/>
      </c>
      <c r="AC85" s="16" t="str">
        <f aca="false">IF(OR(A85="",L85="",J85="",R85="",R85="Open"),"",IF(E85="Short",L85-N(S85),N(S85)-L85)*IF(K85="",$C$3,K85)*J85-N(T85))</f>
        <v/>
      </c>
      <c r="AD85" s="17" t="str">
        <f aca="false">IF(OR(AC85="",AB85=""),"",IF(AB85&gt;0,AC85/AB85,""))</f>
        <v/>
      </c>
      <c r="AE85" s="18" t="str">
        <f aca="false">IF(OR(AC85="",Q85=""),"",DATE(YEAR(Q85),MONTH(Q85),1))</f>
        <v/>
      </c>
      <c r="AF85" s="15" t="str">
        <f aca="false">IF(AC85="","",1)</f>
        <v/>
      </c>
    </row>
    <row r="86" customFormat="false" ht="15" hidden="false" customHeight="false" outlineLevel="0" collapsed="false">
      <c r="A86" s="8"/>
      <c r="B86" s="9"/>
      <c r="C86" s="34"/>
      <c r="D86" s="34"/>
      <c r="E86" s="34"/>
      <c r="F86" s="10"/>
      <c r="G86" s="10"/>
      <c r="H86" s="8"/>
      <c r="I86" s="10"/>
      <c r="J86" s="9"/>
      <c r="K86" s="9"/>
      <c r="L86" s="10"/>
      <c r="M86" s="11"/>
      <c r="N86" s="12"/>
      <c r="O86" s="13"/>
      <c r="P86" s="13"/>
      <c r="Q86" s="8"/>
      <c r="R86" s="34"/>
      <c r="S86" s="10"/>
      <c r="T86" s="14"/>
      <c r="U86" s="14"/>
      <c r="V86" s="34"/>
      <c r="W86" s="34"/>
      <c r="X86" s="13"/>
      <c r="Y86" s="15" t="str">
        <f aca="false">IF(OR(A86="",H86=""),"",H86-A86)</f>
        <v/>
      </c>
      <c r="Z86" s="15" t="str">
        <f aca="false">IF(OR(A86="",Q86=""),"",Q86-A86)</f>
        <v/>
      </c>
      <c r="AA86" s="16" t="str">
        <f aca="false">IF(OR(L86="",J86=""),"",L86*IF(K86="",$C$3,K86)*J86*IF(E86="Short",1,-1))</f>
        <v/>
      </c>
      <c r="AB86" s="16" t="str">
        <f aca="false">IF(OR(A86="",L86="",J86=""),"",IF(N(U86)&gt;0,U86,IF(E86="Long",L86*IF(K86="",$C$3,K86)*J86,IF(AND(N(F86)&gt;0,N(G86)&gt;0),MAX(0,ABS(F86-G86)-L86)*IF(K86="",$C$3,K86)*J86,IF(AND(D86="Put",N(F86)&gt;0),MAX(0,F86-L86)*IF(K86="",$C$3,K86)*J86,"")))))</f>
        <v/>
      </c>
      <c r="AC86" s="16" t="str">
        <f aca="false">IF(OR(A86="",L86="",J86="",R86="",R86="Open"),"",IF(E86="Short",L86-N(S86),N(S86)-L86)*IF(K86="",$C$3,K86)*J86-N(T86))</f>
        <v/>
      </c>
      <c r="AD86" s="17" t="str">
        <f aca="false">IF(OR(AC86="",AB86=""),"",IF(AB86&gt;0,AC86/AB86,""))</f>
        <v/>
      </c>
      <c r="AE86" s="18" t="str">
        <f aca="false">IF(OR(AC86="",Q86=""),"",DATE(YEAR(Q86),MONTH(Q86),1))</f>
        <v/>
      </c>
      <c r="AF86" s="15" t="str">
        <f aca="false">IF(AC86="","",1)</f>
        <v/>
      </c>
    </row>
    <row r="87" customFormat="false" ht="15" hidden="false" customHeight="false" outlineLevel="0" collapsed="false">
      <c r="A87" s="8"/>
      <c r="B87" s="9"/>
      <c r="C87" s="34"/>
      <c r="D87" s="34"/>
      <c r="E87" s="34"/>
      <c r="F87" s="10"/>
      <c r="G87" s="10"/>
      <c r="H87" s="8"/>
      <c r="I87" s="10"/>
      <c r="J87" s="9"/>
      <c r="K87" s="9"/>
      <c r="L87" s="10"/>
      <c r="M87" s="11"/>
      <c r="N87" s="12"/>
      <c r="O87" s="13"/>
      <c r="P87" s="13"/>
      <c r="Q87" s="8"/>
      <c r="R87" s="34"/>
      <c r="S87" s="10"/>
      <c r="T87" s="14"/>
      <c r="U87" s="14"/>
      <c r="V87" s="34"/>
      <c r="W87" s="34"/>
      <c r="X87" s="13"/>
      <c r="Y87" s="15" t="str">
        <f aca="false">IF(OR(A87="",H87=""),"",H87-A87)</f>
        <v/>
      </c>
      <c r="Z87" s="15" t="str">
        <f aca="false">IF(OR(A87="",Q87=""),"",Q87-A87)</f>
        <v/>
      </c>
      <c r="AA87" s="16" t="str">
        <f aca="false">IF(OR(L87="",J87=""),"",L87*IF(K87="",$C$3,K87)*J87*IF(E87="Short",1,-1))</f>
        <v/>
      </c>
      <c r="AB87" s="16" t="str">
        <f aca="false">IF(OR(A87="",L87="",J87=""),"",IF(N(U87)&gt;0,U87,IF(E87="Long",L87*IF(K87="",$C$3,K87)*J87,IF(AND(N(F87)&gt;0,N(G87)&gt;0),MAX(0,ABS(F87-G87)-L87)*IF(K87="",$C$3,K87)*J87,IF(AND(D87="Put",N(F87)&gt;0),MAX(0,F87-L87)*IF(K87="",$C$3,K87)*J87,"")))))</f>
        <v/>
      </c>
      <c r="AC87" s="16" t="str">
        <f aca="false">IF(OR(A87="",L87="",J87="",R87="",R87="Open"),"",IF(E87="Short",L87-N(S87),N(S87)-L87)*IF(K87="",$C$3,K87)*J87-N(T87))</f>
        <v/>
      </c>
      <c r="AD87" s="17" t="str">
        <f aca="false">IF(OR(AC87="",AB87=""),"",IF(AB87&gt;0,AC87/AB87,""))</f>
        <v/>
      </c>
      <c r="AE87" s="18" t="str">
        <f aca="false">IF(OR(AC87="",Q87=""),"",DATE(YEAR(Q87),MONTH(Q87),1))</f>
        <v/>
      </c>
      <c r="AF87" s="15" t="str">
        <f aca="false">IF(AC87="","",1)</f>
        <v/>
      </c>
    </row>
    <row r="88" customFormat="false" ht="15" hidden="false" customHeight="false" outlineLevel="0" collapsed="false">
      <c r="A88" s="8"/>
      <c r="B88" s="9"/>
      <c r="C88" s="34"/>
      <c r="D88" s="34"/>
      <c r="E88" s="34"/>
      <c r="F88" s="10"/>
      <c r="G88" s="10"/>
      <c r="H88" s="8"/>
      <c r="I88" s="10"/>
      <c r="J88" s="9"/>
      <c r="K88" s="9"/>
      <c r="L88" s="10"/>
      <c r="M88" s="11"/>
      <c r="N88" s="12"/>
      <c r="O88" s="13"/>
      <c r="P88" s="13"/>
      <c r="Q88" s="8"/>
      <c r="R88" s="34"/>
      <c r="S88" s="10"/>
      <c r="T88" s="14"/>
      <c r="U88" s="14"/>
      <c r="V88" s="34"/>
      <c r="W88" s="34"/>
      <c r="X88" s="13"/>
      <c r="Y88" s="15" t="str">
        <f aca="false">IF(OR(A88="",H88=""),"",H88-A88)</f>
        <v/>
      </c>
      <c r="Z88" s="15" t="str">
        <f aca="false">IF(OR(A88="",Q88=""),"",Q88-A88)</f>
        <v/>
      </c>
      <c r="AA88" s="16" t="str">
        <f aca="false">IF(OR(L88="",J88=""),"",L88*IF(K88="",$C$3,K88)*J88*IF(E88="Short",1,-1))</f>
        <v/>
      </c>
      <c r="AB88" s="16" t="str">
        <f aca="false">IF(OR(A88="",L88="",J88=""),"",IF(N(U88)&gt;0,U88,IF(E88="Long",L88*IF(K88="",$C$3,K88)*J88,IF(AND(N(F88)&gt;0,N(G88)&gt;0),MAX(0,ABS(F88-G88)-L88)*IF(K88="",$C$3,K88)*J88,IF(AND(D88="Put",N(F88)&gt;0),MAX(0,F88-L88)*IF(K88="",$C$3,K88)*J88,"")))))</f>
        <v/>
      </c>
      <c r="AC88" s="16" t="str">
        <f aca="false">IF(OR(A88="",L88="",J88="",R88="",R88="Open"),"",IF(E88="Short",L88-N(S88),N(S88)-L88)*IF(K88="",$C$3,K88)*J88-N(T88))</f>
        <v/>
      </c>
      <c r="AD88" s="17" t="str">
        <f aca="false">IF(OR(AC88="",AB88=""),"",IF(AB88&gt;0,AC88/AB88,""))</f>
        <v/>
      </c>
      <c r="AE88" s="18" t="str">
        <f aca="false">IF(OR(AC88="",Q88=""),"",DATE(YEAR(Q88),MONTH(Q88),1))</f>
        <v/>
      </c>
      <c r="AF88" s="15" t="str">
        <f aca="false">IF(AC88="","",1)</f>
        <v/>
      </c>
    </row>
    <row r="89" customFormat="false" ht="15" hidden="false" customHeight="false" outlineLevel="0" collapsed="false">
      <c r="A89" s="8"/>
      <c r="B89" s="9"/>
      <c r="C89" s="34"/>
      <c r="D89" s="34"/>
      <c r="E89" s="34"/>
      <c r="F89" s="10"/>
      <c r="G89" s="10"/>
      <c r="H89" s="8"/>
      <c r="I89" s="10"/>
      <c r="J89" s="9"/>
      <c r="K89" s="9"/>
      <c r="L89" s="10"/>
      <c r="M89" s="11"/>
      <c r="N89" s="12"/>
      <c r="O89" s="13"/>
      <c r="P89" s="13"/>
      <c r="Q89" s="8"/>
      <c r="R89" s="34"/>
      <c r="S89" s="10"/>
      <c r="T89" s="14"/>
      <c r="U89" s="14"/>
      <c r="V89" s="34"/>
      <c r="W89" s="34"/>
      <c r="X89" s="13"/>
      <c r="Y89" s="15" t="str">
        <f aca="false">IF(OR(A89="",H89=""),"",H89-A89)</f>
        <v/>
      </c>
      <c r="Z89" s="15" t="str">
        <f aca="false">IF(OR(A89="",Q89=""),"",Q89-A89)</f>
        <v/>
      </c>
      <c r="AA89" s="16" t="str">
        <f aca="false">IF(OR(L89="",J89=""),"",L89*IF(K89="",$C$3,K89)*J89*IF(E89="Short",1,-1))</f>
        <v/>
      </c>
      <c r="AB89" s="16" t="str">
        <f aca="false">IF(OR(A89="",L89="",J89=""),"",IF(N(U89)&gt;0,U89,IF(E89="Long",L89*IF(K89="",$C$3,K89)*J89,IF(AND(N(F89)&gt;0,N(G89)&gt;0),MAX(0,ABS(F89-G89)-L89)*IF(K89="",$C$3,K89)*J89,IF(AND(D89="Put",N(F89)&gt;0),MAX(0,F89-L89)*IF(K89="",$C$3,K89)*J89,"")))))</f>
        <v/>
      </c>
      <c r="AC89" s="16" t="str">
        <f aca="false">IF(OR(A89="",L89="",J89="",R89="",R89="Open"),"",IF(E89="Short",L89-N(S89),N(S89)-L89)*IF(K89="",$C$3,K89)*J89-N(T89))</f>
        <v/>
      </c>
      <c r="AD89" s="17" t="str">
        <f aca="false">IF(OR(AC89="",AB89=""),"",IF(AB89&gt;0,AC89/AB89,""))</f>
        <v/>
      </c>
      <c r="AE89" s="18" t="str">
        <f aca="false">IF(OR(AC89="",Q89=""),"",DATE(YEAR(Q89),MONTH(Q89),1))</f>
        <v/>
      </c>
      <c r="AF89" s="15" t="str">
        <f aca="false">IF(AC89="","",1)</f>
        <v/>
      </c>
    </row>
    <row r="90" customFormat="false" ht="15" hidden="false" customHeight="false" outlineLevel="0" collapsed="false">
      <c r="A90" s="8"/>
      <c r="B90" s="9"/>
      <c r="C90" s="34"/>
      <c r="D90" s="34"/>
      <c r="E90" s="34"/>
      <c r="F90" s="10"/>
      <c r="G90" s="10"/>
      <c r="H90" s="8"/>
      <c r="I90" s="10"/>
      <c r="J90" s="9"/>
      <c r="K90" s="9"/>
      <c r="L90" s="10"/>
      <c r="M90" s="11"/>
      <c r="N90" s="12"/>
      <c r="O90" s="13"/>
      <c r="P90" s="13"/>
      <c r="Q90" s="8"/>
      <c r="R90" s="34"/>
      <c r="S90" s="10"/>
      <c r="T90" s="14"/>
      <c r="U90" s="14"/>
      <c r="V90" s="34"/>
      <c r="W90" s="34"/>
      <c r="X90" s="13"/>
      <c r="Y90" s="15" t="str">
        <f aca="false">IF(OR(A90="",H90=""),"",H90-A90)</f>
        <v/>
      </c>
      <c r="Z90" s="15" t="str">
        <f aca="false">IF(OR(A90="",Q90=""),"",Q90-A90)</f>
        <v/>
      </c>
      <c r="AA90" s="16" t="str">
        <f aca="false">IF(OR(L90="",J90=""),"",L90*IF(K90="",$C$3,K90)*J90*IF(E90="Short",1,-1))</f>
        <v/>
      </c>
      <c r="AB90" s="16" t="str">
        <f aca="false">IF(OR(A90="",L90="",J90=""),"",IF(N(U90)&gt;0,U90,IF(E90="Long",L90*IF(K90="",$C$3,K90)*J90,IF(AND(N(F90)&gt;0,N(G90)&gt;0),MAX(0,ABS(F90-G90)-L90)*IF(K90="",$C$3,K90)*J90,IF(AND(D90="Put",N(F90)&gt;0),MAX(0,F90-L90)*IF(K90="",$C$3,K90)*J90,"")))))</f>
        <v/>
      </c>
      <c r="AC90" s="16" t="str">
        <f aca="false">IF(OR(A90="",L90="",J90="",R90="",R90="Open"),"",IF(E90="Short",L90-N(S90),N(S90)-L90)*IF(K90="",$C$3,K90)*J90-N(T90))</f>
        <v/>
      </c>
      <c r="AD90" s="17" t="str">
        <f aca="false">IF(OR(AC90="",AB90=""),"",IF(AB90&gt;0,AC90/AB90,""))</f>
        <v/>
      </c>
      <c r="AE90" s="18" t="str">
        <f aca="false">IF(OR(AC90="",Q90=""),"",DATE(YEAR(Q90),MONTH(Q90),1))</f>
        <v/>
      </c>
      <c r="AF90" s="15" t="str">
        <f aca="false">IF(AC90="","",1)</f>
        <v/>
      </c>
    </row>
    <row r="91" customFormat="false" ht="15" hidden="false" customHeight="false" outlineLevel="0" collapsed="false">
      <c r="A91" s="8"/>
      <c r="B91" s="9"/>
      <c r="C91" s="34"/>
      <c r="D91" s="34"/>
      <c r="E91" s="34"/>
      <c r="F91" s="10"/>
      <c r="G91" s="10"/>
      <c r="H91" s="8"/>
      <c r="I91" s="10"/>
      <c r="J91" s="9"/>
      <c r="K91" s="9"/>
      <c r="L91" s="10"/>
      <c r="M91" s="11"/>
      <c r="N91" s="12"/>
      <c r="O91" s="13"/>
      <c r="P91" s="13"/>
      <c r="Q91" s="8"/>
      <c r="R91" s="34"/>
      <c r="S91" s="10"/>
      <c r="T91" s="14"/>
      <c r="U91" s="14"/>
      <c r="V91" s="34"/>
      <c r="W91" s="34"/>
      <c r="X91" s="13"/>
      <c r="Y91" s="15" t="str">
        <f aca="false">IF(OR(A91="",H91=""),"",H91-A91)</f>
        <v/>
      </c>
      <c r="Z91" s="15" t="str">
        <f aca="false">IF(OR(A91="",Q91=""),"",Q91-A91)</f>
        <v/>
      </c>
      <c r="AA91" s="16" t="str">
        <f aca="false">IF(OR(L91="",J91=""),"",L91*IF(K91="",$C$3,K91)*J91*IF(E91="Short",1,-1))</f>
        <v/>
      </c>
      <c r="AB91" s="16" t="str">
        <f aca="false">IF(OR(A91="",L91="",J91=""),"",IF(N(U91)&gt;0,U91,IF(E91="Long",L91*IF(K91="",$C$3,K91)*J91,IF(AND(N(F91)&gt;0,N(G91)&gt;0),MAX(0,ABS(F91-G91)-L91)*IF(K91="",$C$3,K91)*J91,IF(AND(D91="Put",N(F91)&gt;0),MAX(0,F91-L91)*IF(K91="",$C$3,K91)*J91,"")))))</f>
        <v/>
      </c>
      <c r="AC91" s="16" t="str">
        <f aca="false">IF(OR(A91="",L91="",J91="",R91="",R91="Open"),"",IF(E91="Short",L91-N(S91),N(S91)-L91)*IF(K91="",$C$3,K91)*J91-N(T91))</f>
        <v/>
      </c>
      <c r="AD91" s="17" t="str">
        <f aca="false">IF(OR(AC91="",AB91=""),"",IF(AB91&gt;0,AC91/AB91,""))</f>
        <v/>
      </c>
      <c r="AE91" s="18" t="str">
        <f aca="false">IF(OR(AC91="",Q91=""),"",DATE(YEAR(Q91),MONTH(Q91),1))</f>
        <v/>
      </c>
      <c r="AF91" s="15" t="str">
        <f aca="false">IF(AC91="","",1)</f>
        <v/>
      </c>
    </row>
    <row r="92" customFormat="false" ht="15" hidden="false" customHeight="false" outlineLevel="0" collapsed="false">
      <c r="A92" s="8"/>
      <c r="B92" s="9"/>
      <c r="C92" s="34"/>
      <c r="D92" s="34"/>
      <c r="E92" s="34"/>
      <c r="F92" s="10"/>
      <c r="G92" s="10"/>
      <c r="H92" s="8"/>
      <c r="I92" s="10"/>
      <c r="J92" s="9"/>
      <c r="K92" s="9"/>
      <c r="L92" s="10"/>
      <c r="M92" s="11"/>
      <c r="N92" s="12"/>
      <c r="O92" s="13"/>
      <c r="P92" s="13"/>
      <c r="Q92" s="8"/>
      <c r="R92" s="34"/>
      <c r="S92" s="10"/>
      <c r="T92" s="14"/>
      <c r="U92" s="14"/>
      <c r="V92" s="34"/>
      <c r="W92" s="34"/>
      <c r="X92" s="13"/>
      <c r="Y92" s="15" t="str">
        <f aca="false">IF(OR(A92="",H92=""),"",H92-A92)</f>
        <v/>
      </c>
      <c r="Z92" s="15" t="str">
        <f aca="false">IF(OR(A92="",Q92=""),"",Q92-A92)</f>
        <v/>
      </c>
      <c r="AA92" s="16" t="str">
        <f aca="false">IF(OR(L92="",J92=""),"",L92*IF(K92="",$C$3,K92)*J92*IF(E92="Short",1,-1))</f>
        <v/>
      </c>
      <c r="AB92" s="16" t="str">
        <f aca="false">IF(OR(A92="",L92="",J92=""),"",IF(N(U92)&gt;0,U92,IF(E92="Long",L92*IF(K92="",$C$3,K92)*J92,IF(AND(N(F92)&gt;0,N(G92)&gt;0),MAX(0,ABS(F92-G92)-L92)*IF(K92="",$C$3,K92)*J92,IF(AND(D92="Put",N(F92)&gt;0),MAX(0,F92-L92)*IF(K92="",$C$3,K92)*J92,"")))))</f>
        <v/>
      </c>
      <c r="AC92" s="16" t="str">
        <f aca="false">IF(OR(A92="",L92="",J92="",R92="",R92="Open"),"",IF(E92="Short",L92-N(S92),N(S92)-L92)*IF(K92="",$C$3,K92)*J92-N(T92))</f>
        <v/>
      </c>
      <c r="AD92" s="17" t="str">
        <f aca="false">IF(OR(AC92="",AB92=""),"",IF(AB92&gt;0,AC92/AB92,""))</f>
        <v/>
      </c>
      <c r="AE92" s="18" t="str">
        <f aca="false">IF(OR(AC92="",Q92=""),"",DATE(YEAR(Q92),MONTH(Q92),1))</f>
        <v/>
      </c>
      <c r="AF92" s="15" t="str">
        <f aca="false">IF(AC92="","",1)</f>
        <v/>
      </c>
    </row>
    <row r="93" customFormat="false" ht="15" hidden="false" customHeight="false" outlineLevel="0" collapsed="false">
      <c r="A93" s="8"/>
      <c r="B93" s="9"/>
      <c r="C93" s="34"/>
      <c r="D93" s="34"/>
      <c r="E93" s="34"/>
      <c r="F93" s="10"/>
      <c r="G93" s="10"/>
      <c r="H93" s="8"/>
      <c r="I93" s="10"/>
      <c r="J93" s="9"/>
      <c r="K93" s="9"/>
      <c r="L93" s="10"/>
      <c r="M93" s="11"/>
      <c r="N93" s="12"/>
      <c r="O93" s="13"/>
      <c r="P93" s="13"/>
      <c r="Q93" s="8"/>
      <c r="R93" s="34"/>
      <c r="S93" s="10"/>
      <c r="T93" s="14"/>
      <c r="U93" s="14"/>
      <c r="V93" s="34"/>
      <c r="W93" s="34"/>
      <c r="X93" s="13"/>
      <c r="Y93" s="15" t="str">
        <f aca="false">IF(OR(A93="",H93=""),"",H93-A93)</f>
        <v/>
      </c>
      <c r="Z93" s="15" t="str">
        <f aca="false">IF(OR(A93="",Q93=""),"",Q93-A93)</f>
        <v/>
      </c>
      <c r="AA93" s="16" t="str">
        <f aca="false">IF(OR(L93="",J93=""),"",L93*IF(K93="",$C$3,K93)*J93*IF(E93="Short",1,-1))</f>
        <v/>
      </c>
      <c r="AB93" s="16" t="str">
        <f aca="false">IF(OR(A93="",L93="",J93=""),"",IF(N(U93)&gt;0,U93,IF(E93="Long",L93*IF(K93="",$C$3,K93)*J93,IF(AND(N(F93)&gt;0,N(G93)&gt;0),MAX(0,ABS(F93-G93)-L93)*IF(K93="",$C$3,K93)*J93,IF(AND(D93="Put",N(F93)&gt;0),MAX(0,F93-L93)*IF(K93="",$C$3,K93)*J93,"")))))</f>
        <v/>
      </c>
      <c r="AC93" s="16" t="str">
        <f aca="false">IF(OR(A93="",L93="",J93="",R93="",R93="Open"),"",IF(E93="Short",L93-N(S93),N(S93)-L93)*IF(K93="",$C$3,K93)*J93-N(T93))</f>
        <v/>
      </c>
      <c r="AD93" s="17" t="str">
        <f aca="false">IF(OR(AC93="",AB93=""),"",IF(AB93&gt;0,AC93/AB93,""))</f>
        <v/>
      </c>
      <c r="AE93" s="18" t="str">
        <f aca="false">IF(OR(AC93="",Q93=""),"",DATE(YEAR(Q93),MONTH(Q93),1))</f>
        <v/>
      </c>
      <c r="AF93" s="15" t="str">
        <f aca="false">IF(AC93="","",1)</f>
        <v/>
      </c>
    </row>
    <row r="94" customFormat="false" ht="15" hidden="false" customHeight="false" outlineLevel="0" collapsed="false">
      <c r="A94" s="8"/>
      <c r="B94" s="9"/>
      <c r="C94" s="34"/>
      <c r="D94" s="34"/>
      <c r="E94" s="34"/>
      <c r="F94" s="10"/>
      <c r="G94" s="10"/>
      <c r="H94" s="8"/>
      <c r="I94" s="10"/>
      <c r="J94" s="9"/>
      <c r="K94" s="9"/>
      <c r="L94" s="10"/>
      <c r="M94" s="11"/>
      <c r="N94" s="12"/>
      <c r="O94" s="13"/>
      <c r="P94" s="13"/>
      <c r="Q94" s="8"/>
      <c r="R94" s="34"/>
      <c r="S94" s="10"/>
      <c r="T94" s="14"/>
      <c r="U94" s="14"/>
      <c r="V94" s="34"/>
      <c r="W94" s="34"/>
      <c r="X94" s="13"/>
      <c r="Y94" s="15" t="str">
        <f aca="false">IF(OR(A94="",H94=""),"",H94-A94)</f>
        <v/>
      </c>
      <c r="Z94" s="15" t="str">
        <f aca="false">IF(OR(A94="",Q94=""),"",Q94-A94)</f>
        <v/>
      </c>
      <c r="AA94" s="16" t="str">
        <f aca="false">IF(OR(L94="",J94=""),"",L94*IF(K94="",$C$3,K94)*J94*IF(E94="Short",1,-1))</f>
        <v/>
      </c>
      <c r="AB94" s="16" t="str">
        <f aca="false">IF(OR(A94="",L94="",J94=""),"",IF(N(U94)&gt;0,U94,IF(E94="Long",L94*IF(K94="",$C$3,K94)*J94,IF(AND(N(F94)&gt;0,N(G94)&gt;0),MAX(0,ABS(F94-G94)-L94)*IF(K94="",$C$3,K94)*J94,IF(AND(D94="Put",N(F94)&gt;0),MAX(0,F94-L94)*IF(K94="",$C$3,K94)*J94,"")))))</f>
        <v/>
      </c>
      <c r="AC94" s="16" t="str">
        <f aca="false">IF(OR(A94="",L94="",J94="",R94="",R94="Open"),"",IF(E94="Short",L94-N(S94),N(S94)-L94)*IF(K94="",$C$3,K94)*J94-N(T94))</f>
        <v/>
      </c>
      <c r="AD94" s="17" t="str">
        <f aca="false">IF(OR(AC94="",AB94=""),"",IF(AB94&gt;0,AC94/AB94,""))</f>
        <v/>
      </c>
      <c r="AE94" s="18" t="str">
        <f aca="false">IF(OR(AC94="",Q94=""),"",DATE(YEAR(Q94),MONTH(Q94),1))</f>
        <v/>
      </c>
      <c r="AF94" s="15" t="str">
        <f aca="false">IF(AC94="","",1)</f>
        <v/>
      </c>
    </row>
    <row r="95" customFormat="false" ht="15" hidden="false" customHeight="false" outlineLevel="0" collapsed="false">
      <c r="A95" s="8"/>
      <c r="B95" s="9"/>
      <c r="C95" s="34"/>
      <c r="D95" s="34"/>
      <c r="E95" s="34"/>
      <c r="F95" s="10"/>
      <c r="G95" s="10"/>
      <c r="H95" s="8"/>
      <c r="I95" s="10"/>
      <c r="J95" s="9"/>
      <c r="K95" s="9"/>
      <c r="L95" s="10"/>
      <c r="M95" s="11"/>
      <c r="N95" s="12"/>
      <c r="O95" s="13"/>
      <c r="P95" s="13"/>
      <c r="Q95" s="8"/>
      <c r="R95" s="34"/>
      <c r="S95" s="10"/>
      <c r="T95" s="14"/>
      <c r="U95" s="14"/>
      <c r="V95" s="34"/>
      <c r="W95" s="34"/>
      <c r="X95" s="13"/>
      <c r="Y95" s="15" t="str">
        <f aca="false">IF(OR(A95="",H95=""),"",H95-A95)</f>
        <v/>
      </c>
      <c r="Z95" s="15" t="str">
        <f aca="false">IF(OR(A95="",Q95=""),"",Q95-A95)</f>
        <v/>
      </c>
      <c r="AA95" s="16" t="str">
        <f aca="false">IF(OR(L95="",J95=""),"",L95*IF(K95="",$C$3,K95)*J95*IF(E95="Short",1,-1))</f>
        <v/>
      </c>
      <c r="AB95" s="16" t="str">
        <f aca="false">IF(OR(A95="",L95="",J95=""),"",IF(N(U95)&gt;0,U95,IF(E95="Long",L95*IF(K95="",$C$3,K95)*J95,IF(AND(N(F95)&gt;0,N(G95)&gt;0),MAX(0,ABS(F95-G95)-L95)*IF(K95="",$C$3,K95)*J95,IF(AND(D95="Put",N(F95)&gt;0),MAX(0,F95-L95)*IF(K95="",$C$3,K95)*J95,"")))))</f>
        <v/>
      </c>
      <c r="AC95" s="16" t="str">
        <f aca="false">IF(OR(A95="",L95="",J95="",R95="",R95="Open"),"",IF(E95="Short",L95-N(S95),N(S95)-L95)*IF(K95="",$C$3,K95)*J95-N(T95))</f>
        <v/>
      </c>
      <c r="AD95" s="17" t="str">
        <f aca="false">IF(OR(AC95="",AB95=""),"",IF(AB95&gt;0,AC95/AB95,""))</f>
        <v/>
      </c>
      <c r="AE95" s="18" t="str">
        <f aca="false">IF(OR(AC95="",Q95=""),"",DATE(YEAR(Q95),MONTH(Q95),1))</f>
        <v/>
      </c>
      <c r="AF95" s="15" t="str">
        <f aca="false">IF(AC95="","",1)</f>
        <v/>
      </c>
    </row>
    <row r="96" customFormat="false" ht="15" hidden="false" customHeight="false" outlineLevel="0" collapsed="false">
      <c r="A96" s="8"/>
      <c r="B96" s="9"/>
      <c r="C96" s="34"/>
      <c r="D96" s="34"/>
      <c r="E96" s="34"/>
      <c r="F96" s="10"/>
      <c r="G96" s="10"/>
      <c r="H96" s="8"/>
      <c r="I96" s="10"/>
      <c r="J96" s="9"/>
      <c r="K96" s="9"/>
      <c r="L96" s="10"/>
      <c r="M96" s="11"/>
      <c r="N96" s="12"/>
      <c r="O96" s="13"/>
      <c r="P96" s="13"/>
      <c r="Q96" s="8"/>
      <c r="R96" s="34"/>
      <c r="S96" s="10"/>
      <c r="T96" s="14"/>
      <c r="U96" s="14"/>
      <c r="V96" s="34"/>
      <c r="W96" s="34"/>
      <c r="X96" s="13"/>
      <c r="Y96" s="15" t="str">
        <f aca="false">IF(OR(A96="",H96=""),"",H96-A96)</f>
        <v/>
      </c>
      <c r="Z96" s="15" t="str">
        <f aca="false">IF(OR(A96="",Q96=""),"",Q96-A96)</f>
        <v/>
      </c>
      <c r="AA96" s="16" t="str">
        <f aca="false">IF(OR(L96="",J96=""),"",L96*IF(K96="",$C$3,K96)*J96*IF(E96="Short",1,-1))</f>
        <v/>
      </c>
      <c r="AB96" s="16" t="str">
        <f aca="false">IF(OR(A96="",L96="",J96=""),"",IF(N(U96)&gt;0,U96,IF(E96="Long",L96*IF(K96="",$C$3,K96)*J96,IF(AND(N(F96)&gt;0,N(G96)&gt;0),MAX(0,ABS(F96-G96)-L96)*IF(K96="",$C$3,K96)*J96,IF(AND(D96="Put",N(F96)&gt;0),MAX(0,F96-L96)*IF(K96="",$C$3,K96)*J96,"")))))</f>
        <v/>
      </c>
      <c r="AC96" s="16" t="str">
        <f aca="false">IF(OR(A96="",L96="",J96="",R96="",R96="Open"),"",IF(E96="Short",L96-N(S96),N(S96)-L96)*IF(K96="",$C$3,K96)*J96-N(T96))</f>
        <v/>
      </c>
      <c r="AD96" s="17" t="str">
        <f aca="false">IF(OR(AC96="",AB96=""),"",IF(AB96&gt;0,AC96/AB96,""))</f>
        <v/>
      </c>
      <c r="AE96" s="18" t="str">
        <f aca="false">IF(OR(AC96="",Q96=""),"",DATE(YEAR(Q96),MONTH(Q96),1))</f>
        <v/>
      </c>
      <c r="AF96" s="15" t="str">
        <f aca="false">IF(AC96="","",1)</f>
        <v/>
      </c>
    </row>
    <row r="97" customFormat="false" ht="15" hidden="false" customHeight="false" outlineLevel="0" collapsed="false">
      <c r="A97" s="8"/>
      <c r="B97" s="9"/>
      <c r="C97" s="34"/>
      <c r="D97" s="34"/>
      <c r="E97" s="34"/>
      <c r="F97" s="10"/>
      <c r="G97" s="10"/>
      <c r="H97" s="8"/>
      <c r="I97" s="10"/>
      <c r="J97" s="9"/>
      <c r="K97" s="9"/>
      <c r="L97" s="10"/>
      <c r="M97" s="11"/>
      <c r="N97" s="12"/>
      <c r="O97" s="13"/>
      <c r="P97" s="13"/>
      <c r="Q97" s="8"/>
      <c r="R97" s="34"/>
      <c r="S97" s="10"/>
      <c r="T97" s="14"/>
      <c r="U97" s="14"/>
      <c r="V97" s="34"/>
      <c r="W97" s="34"/>
      <c r="X97" s="13"/>
      <c r="Y97" s="15" t="str">
        <f aca="false">IF(OR(A97="",H97=""),"",H97-A97)</f>
        <v/>
      </c>
      <c r="Z97" s="15" t="str">
        <f aca="false">IF(OR(A97="",Q97=""),"",Q97-A97)</f>
        <v/>
      </c>
      <c r="AA97" s="16" t="str">
        <f aca="false">IF(OR(L97="",J97=""),"",L97*IF(K97="",$C$3,K97)*J97*IF(E97="Short",1,-1))</f>
        <v/>
      </c>
      <c r="AB97" s="16" t="str">
        <f aca="false">IF(OR(A97="",L97="",J97=""),"",IF(N(U97)&gt;0,U97,IF(E97="Long",L97*IF(K97="",$C$3,K97)*J97,IF(AND(N(F97)&gt;0,N(G97)&gt;0),MAX(0,ABS(F97-G97)-L97)*IF(K97="",$C$3,K97)*J97,IF(AND(D97="Put",N(F97)&gt;0),MAX(0,F97-L97)*IF(K97="",$C$3,K97)*J97,"")))))</f>
        <v/>
      </c>
      <c r="AC97" s="16" t="str">
        <f aca="false">IF(OR(A97="",L97="",J97="",R97="",R97="Open"),"",IF(E97="Short",L97-N(S97),N(S97)-L97)*IF(K97="",$C$3,K97)*J97-N(T97))</f>
        <v/>
      </c>
      <c r="AD97" s="17" t="str">
        <f aca="false">IF(OR(AC97="",AB97=""),"",IF(AB97&gt;0,AC97/AB97,""))</f>
        <v/>
      </c>
      <c r="AE97" s="18" t="str">
        <f aca="false">IF(OR(AC97="",Q97=""),"",DATE(YEAR(Q97),MONTH(Q97),1))</f>
        <v/>
      </c>
      <c r="AF97" s="15" t="str">
        <f aca="false">IF(AC97="","",1)</f>
        <v/>
      </c>
    </row>
    <row r="98" customFormat="false" ht="15" hidden="false" customHeight="false" outlineLevel="0" collapsed="false">
      <c r="A98" s="8"/>
      <c r="B98" s="9"/>
      <c r="C98" s="34"/>
      <c r="D98" s="34"/>
      <c r="E98" s="34"/>
      <c r="F98" s="10"/>
      <c r="G98" s="10"/>
      <c r="H98" s="8"/>
      <c r="I98" s="10"/>
      <c r="J98" s="9"/>
      <c r="K98" s="9"/>
      <c r="L98" s="10"/>
      <c r="M98" s="11"/>
      <c r="N98" s="12"/>
      <c r="O98" s="13"/>
      <c r="P98" s="13"/>
      <c r="Q98" s="8"/>
      <c r="R98" s="34"/>
      <c r="S98" s="10"/>
      <c r="T98" s="14"/>
      <c r="U98" s="14"/>
      <c r="V98" s="34"/>
      <c r="W98" s="34"/>
      <c r="X98" s="13"/>
      <c r="Y98" s="15" t="str">
        <f aca="false">IF(OR(A98="",H98=""),"",H98-A98)</f>
        <v/>
      </c>
      <c r="Z98" s="15" t="str">
        <f aca="false">IF(OR(A98="",Q98=""),"",Q98-A98)</f>
        <v/>
      </c>
      <c r="AA98" s="16" t="str">
        <f aca="false">IF(OR(L98="",J98=""),"",L98*IF(K98="",$C$3,K98)*J98*IF(E98="Short",1,-1))</f>
        <v/>
      </c>
      <c r="AB98" s="16" t="str">
        <f aca="false">IF(OR(A98="",L98="",J98=""),"",IF(N(U98)&gt;0,U98,IF(E98="Long",L98*IF(K98="",$C$3,K98)*J98,IF(AND(N(F98)&gt;0,N(G98)&gt;0),MAX(0,ABS(F98-G98)-L98)*IF(K98="",$C$3,K98)*J98,IF(AND(D98="Put",N(F98)&gt;0),MAX(0,F98-L98)*IF(K98="",$C$3,K98)*J98,"")))))</f>
        <v/>
      </c>
      <c r="AC98" s="16" t="str">
        <f aca="false">IF(OR(A98="",L98="",J98="",R98="",R98="Open"),"",IF(E98="Short",L98-N(S98),N(S98)-L98)*IF(K98="",$C$3,K98)*J98-N(T98))</f>
        <v/>
      </c>
      <c r="AD98" s="17" t="str">
        <f aca="false">IF(OR(AC98="",AB98=""),"",IF(AB98&gt;0,AC98/AB98,""))</f>
        <v/>
      </c>
      <c r="AE98" s="18" t="str">
        <f aca="false">IF(OR(AC98="",Q98=""),"",DATE(YEAR(Q98),MONTH(Q98),1))</f>
        <v/>
      </c>
      <c r="AF98" s="15" t="str">
        <f aca="false">IF(AC98="","",1)</f>
        <v/>
      </c>
    </row>
    <row r="99" customFormat="false" ht="15" hidden="false" customHeight="false" outlineLevel="0" collapsed="false">
      <c r="A99" s="8"/>
      <c r="B99" s="9"/>
      <c r="C99" s="34"/>
      <c r="D99" s="34"/>
      <c r="E99" s="34"/>
      <c r="F99" s="10"/>
      <c r="G99" s="10"/>
      <c r="H99" s="8"/>
      <c r="I99" s="10"/>
      <c r="J99" s="9"/>
      <c r="K99" s="9"/>
      <c r="L99" s="10"/>
      <c r="M99" s="11"/>
      <c r="N99" s="12"/>
      <c r="O99" s="13"/>
      <c r="P99" s="13"/>
      <c r="Q99" s="8"/>
      <c r="R99" s="34"/>
      <c r="S99" s="10"/>
      <c r="T99" s="14"/>
      <c r="U99" s="14"/>
      <c r="V99" s="34"/>
      <c r="W99" s="34"/>
      <c r="X99" s="13"/>
      <c r="Y99" s="15" t="str">
        <f aca="false">IF(OR(A99="",H99=""),"",H99-A99)</f>
        <v/>
      </c>
      <c r="Z99" s="15" t="str">
        <f aca="false">IF(OR(A99="",Q99=""),"",Q99-A99)</f>
        <v/>
      </c>
      <c r="AA99" s="16" t="str">
        <f aca="false">IF(OR(L99="",J99=""),"",L99*IF(K99="",$C$3,K99)*J99*IF(E99="Short",1,-1))</f>
        <v/>
      </c>
      <c r="AB99" s="16" t="str">
        <f aca="false">IF(OR(A99="",L99="",J99=""),"",IF(N(U99)&gt;0,U99,IF(E99="Long",L99*IF(K99="",$C$3,K99)*J99,IF(AND(N(F99)&gt;0,N(G99)&gt;0),MAX(0,ABS(F99-G99)-L99)*IF(K99="",$C$3,K99)*J99,IF(AND(D99="Put",N(F99)&gt;0),MAX(0,F99-L99)*IF(K99="",$C$3,K99)*J99,"")))))</f>
        <v/>
      </c>
      <c r="AC99" s="16" t="str">
        <f aca="false">IF(OR(A99="",L99="",J99="",R99="",R99="Open"),"",IF(E99="Short",L99-N(S99),N(S99)-L99)*IF(K99="",$C$3,K99)*J99-N(T99))</f>
        <v/>
      </c>
      <c r="AD99" s="17" t="str">
        <f aca="false">IF(OR(AC99="",AB99=""),"",IF(AB99&gt;0,AC99/AB99,""))</f>
        <v/>
      </c>
      <c r="AE99" s="18" t="str">
        <f aca="false">IF(OR(AC99="",Q99=""),"",DATE(YEAR(Q99),MONTH(Q99),1))</f>
        <v/>
      </c>
      <c r="AF99" s="15" t="str">
        <f aca="false">IF(AC99="","",1)</f>
        <v/>
      </c>
    </row>
    <row r="100" customFormat="false" ht="15" hidden="false" customHeight="false" outlineLevel="0" collapsed="false">
      <c r="A100" s="8"/>
      <c r="B100" s="9"/>
      <c r="C100" s="34"/>
      <c r="D100" s="34"/>
      <c r="E100" s="34"/>
      <c r="F100" s="10"/>
      <c r="G100" s="10"/>
      <c r="H100" s="8"/>
      <c r="I100" s="10"/>
      <c r="J100" s="9"/>
      <c r="K100" s="9"/>
      <c r="L100" s="10"/>
      <c r="M100" s="11"/>
      <c r="N100" s="12"/>
      <c r="O100" s="13"/>
      <c r="P100" s="13"/>
      <c r="Q100" s="8"/>
      <c r="R100" s="34"/>
      <c r="S100" s="10"/>
      <c r="T100" s="14"/>
      <c r="U100" s="14"/>
      <c r="V100" s="34"/>
      <c r="W100" s="34"/>
      <c r="X100" s="13"/>
      <c r="Y100" s="15" t="str">
        <f aca="false">IF(OR(A100="",H100=""),"",H100-A100)</f>
        <v/>
      </c>
      <c r="Z100" s="15" t="str">
        <f aca="false">IF(OR(A100="",Q100=""),"",Q100-A100)</f>
        <v/>
      </c>
      <c r="AA100" s="16" t="str">
        <f aca="false">IF(OR(L100="",J100=""),"",L100*IF(K100="",$C$3,K100)*J100*IF(E100="Short",1,-1))</f>
        <v/>
      </c>
      <c r="AB100" s="16" t="str">
        <f aca="false">IF(OR(A100="",L100="",J100=""),"",IF(N(U100)&gt;0,U100,IF(E100="Long",L100*IF(K100="",$C$3,K100)*J100,IF(AND(N(F100)&gt;0,N(G100)&gt;0),MAX(0,ABS(F100-G100)-L100)*IF(K100="",$C$3,K100)*J100,IF(AND(D100="Put",N(F100)&gt;0),MAX(0,F100-L100)*IF(K100="",$C$3,K100)*J100,"")))))</f>
        <v/>
      </c>
      <c r="AC100" s="16" t="str">
        <f aca="false">IF(OR(A100="",L100="",J100="",R100="",R100="Open"),"",IF(E100="Short",L100-N(S100),N(S100)-L100)*IF(K100="",$C$3,K100)*J100-N(T100))</f>
        <v/>
      </c>
      <c r="AD100" s="17" t="str">
        <f aca="false">IF(OR(AC100="",AB100=""),"",IF(AB100&gt;0,AC100/AB100,""))</f>
        <v/>
      </c>
      <c r="AE100" s="18" t="str">
        <f aca="false">IF(OR(AC100="",Q100=""),"",DATE(YEAR(Q100),MONTH(Q100),1))</f>
        <v/>
      </c>
      <c r="AF100" s="15" t="str">
        <f aca="false">IF(AC100="","",1)</f>
        <v/>
      </c>
    </row>
    <row r="101" customFormat="false" ht="15" hidden="false" customHeight="false" outlineLevel="0" collapsed="false">
      <c r="A101" s="8"/>
      <c r="B101" s="9"/>
      <c r="C101" s="34"/>
      <c r="D101" s="34"/>
      <c r="E101" s="34"/>
      <c r="F101" s="10"/>
      <c r="G101" s="10"/>
      <c r="H101" s="8"/>
      <c r="I101" s="10"/>
      <c r="J101" s="9"/>
      <c r="K101" s="9"/>
      <c r="L101" s="10"/>
      <c r="M101" s="11"/>
      <c r="N101" s="12"/>
      <c r="O101" s="13"/>
      <c r="P101" s="13"/>
      <c r="Q101" s="8"/>
      <c r="R101" s="34"/>
      <c r="S101" s="10"/>
      <c r="T101" s="14"/>
      <c r="U101" s="14"/>
      <c r="V101" s="34"/>
      <c r="W101" s="34"/>
      <c r="X101" s="13"/>
      <c r="Y101" s="15" t="str">
        <f aca="false">IF(OR(A101="",H101=""),"",H101-A101)</f>
        <v/>
      </c>
      <c r="Z101" s="15" t="str">
        <f aca="false">IF(OR(A101="",Q101=""),"",Q101-A101)</f>
        <v/>
      </c>
      <c r="AA101" s="16" t="str">
        <f aca="false">IF(OR(L101="",J101=""),"",L101*IF(K101="",$C$3,K101)*J101*IF(E101="Short",1,-1))</f>
        <v/>
      </c>
      <c r="AB101" s="16" t="str">
        <f aca="false">IF(OR(A101="",L101="",J101=""),"",IF(N(U101)&gt;0,U101,IF(E101="Long",L101*IF(K101="",$C$3,K101)*J101,IF(AND(N(F101)&gt;0,N(G101)&gt;0),MAX(0,ABS(F101-G101)-L101)*IF(K101="",$C$3,K101)*J101,IF(AND(D101="Put",N(F101)&gt;0),MAX(0,F101-L101)*IF(K101="",$C$3,K101)*J101,"")))))</f>
        <v/>
      </c>
      <c r="AC101" s="16" t="str">
        <f aca="false">IF(OR(A101="",L101="",J101="",R101="",R101="Open"),"",IF(E101="Short",L101-N(S101),N(S101)-L101)*IF(K101="",$C$3,K101)*J101-N(T101))</f>
        <v/>
      </c>
      <c r="AD101" s="17" t="str">
        <f aca="false">IF(OR(AC101="",AB101=""),"",IF(AB101&gt;0,AC101/AB101,""))</f>
        <v/>
      </c>
      <c r="AE101" s="18" t="str">
        <f aca="false">IF(OR(AC101="",Q101=""),"",DATE(YEAR(Q101),MONTH(Q101),1))</f>
        <v/>
      </c>
      <c r="AF101" s="15" t="str">
        <f aca="false">IF(AC101="","",1)</f>
        <v/>
      </c>
    </row>
    <row r="102" customFormat="false" ht="15" hidden="false" customHeight="false" outlineLevel="0" collapsed="false">
      <c r="A102" s="8"/>
      <c r="B102" s="9"/>
      <c r="C102" s="34"/>
      <c r="D102" s="34"/>
      <c r="E102" s="34"/>
      <c r="F102" s="10"/>
      <c r="G102" s="10"/>
      <c r="H102" s="8"/>
      <c r="I102" s="10"/>
      <c r="J102" s="9"/>
      <c r="K102" s="9"/>
      <c r="L102" s="10"/>
      <c r="M102" s="11"/>
      <c r="N102" s="12"/>
      <c r="O102" s="13"/>
      <c r="P102" s="13"/>
      <c r="Q102" s="8"/>
      <c r="R102" s="34"/>
      <c r="S102" s="10"/>
      <c r="T102" s="14"/>
      <c r="U102" s="14"/>
      <c r="V102" s="34"/>
      <c r="W102" s="34"/>
      <c r="X102" s="13"/>
      <c r="Y102" s="15" t="str">
        <f aca="false">IF(OR(A102="",H102=""),"",H102-A102)</f>
        <v/>
      </c>
      <c r="Z102" s="15" t="str">
        <f aca="false">IF(OR(A102="",Q102=""),"",Q102-A102)</f>
        <v/>
      </c>
      <c r="AA102" s="16" t="str">
        <f aca="false">IF(OR(L102="",J102=""),"",L102*IF(K102="",$C$3,K102)*J102*IF(E102="Short",1,-1))</f>
        <v/>
      </c>
      <c r="AB102" s="16" t="str">
        <f aca="false">IF(OR(A102="",L102="",J102=""),"",IF(N(U102)&gt;0,U102,IF(E102="Long",L102*IF(K102="",$C$3,K102)*J102,IF(AND(N(F102)&gt;0,N(G102)&gt;0),MAX(0,ABS(F102-G102)-L102)*IF(K102="",$C$3,K102)*J102,IF(AND(D102="Put",N(F102)&gt;0),MAX(0,F102-L102)*IF(K102="",$C$3,K102)*J102,"")))))</f>
        <v/>
      </c>
      <c r="AC102" s="16" t="str">
        <f aca="false">IF(OR(A102="",L102="",J102="",R102="",R102="Open"),"",IF(E102="Short",L102-N(S102),N(S102)-L102)*IF(K102="",$C$3,K102)*J102-N(T102))</f>
        <v/>
      </c>
      <c r="AD102" s="17" t="str">
        <f aca="false">IF(OR(AC102="",AB102=""),"",IF(AB102&gt;0,AC102/AB102,""))</f>
        <v/>
      </c>
      <c r="AE102" s="18" t="str">
        <f aca="false">IF(OR(AC102="",Q102=""),"",DATE(YEAR(Q102),MONTH(Q102),1))</f>
        <v/>
      </c>
      <c r="AF102" s="15" t="str">
        <f aca="false">IF(AC102="","",1)</f>
        <v/>
      </c>
    </row>
    <row r="103" customFormat="false" ht="15" hidden="false" customHeight="false" outlineLevel="0" collapsed="false">
      <c r="A103" s="8"/>
      <c r="B103" s="9"/>
      <c r="C103" s="34"/>
      <c r="D103" s="34"/>
      <c r="E103" s="34"/>
      <c r="F103" s="10"/>
      <c r="G103" s="10"/>
      <c r="H103" s="8"/>
      <c r="I103" s="10"/>
      <c r="J103" s="9"/>
      <c r="K103" s="9"/>
      <c r="L103" s="10"/>
      <c r="M103" s="11"/>
      <c r="N103" s="12"/>
      <c r="O103" s="13"/>
      <c r="P103" s="13"/>
      <c r="Q103" s="8"/>
      <c r="R103" s="34"/>
      <c r="S103" s="10"/>
      <c r="T103" s="14"/>
      <c r="U103" s="14"/>
      <c r="V103" s="34"/>
      <c r="W103" s="34"/>
      <c r="X103" s="13"/>
      <c r="Y103" s="15" t="str">
        <f aca="false">IF(OR(A103="",H103=""),"",H103-A103)</f>
        <v/>
      </c>
      <c r="Z103" s="15" t="str">
        <f aca="false">IF(OR(A103="",Q103=""),"",Q103-A103)</f>
        <v/>
      </c>
      <c r="AA103" s="16" t="str">
        <f aca="false">IF(OR(L103="",J103=""),"",L103*IF(K103="",$C$3,K103)*J103*IF(E103="Short",1,-1))</f>
        <v/>
      </c>
      <c r="AB103" s="16" t="str">
        <f aca="false">IF(OR(A103="",L103="",J103=""),"",IF(N(U103)&gt;0,U103,IF(E103="Long",L103*IF(K103="",$C$3,K103)*J103,IF(AND(N(F103)&gt;0,N(G103)&gt;0),MAX(0,ABS(F103-G103)-L103)*IF(K103="",$C$3,K103)*J103,IF(AND(D103="Put",N(F103)&gt;0),MAX(0,F103-L103)*IF(K103="",$C$3,K103)*J103,"")))))</f>
        <v/>
      </c>
      <c r="AC103" s="16" t="str">
        <f aca="false">IF(OR(A103="",L103="",J103="",R103="",R103="Open"),"",IF(E103="Short",L103-N(S103),N(S103)-L103)*IF(K103="",$C$3,K103)*J103-N(T103))</f>
        <v/>
      </c>
      <c r="AD103" s="17" t="str">
        <f aca="false">IF(OR(AC103="",AB103=""),"",IF(AB103&gt;0,AC103/AB103,""))</f>
        <v/>
      </c>
      <c r="AE103" s="18" t="str">
        <f aca="false">IF(OR(AC103="",Q103=""),"",DATE(YEAR(Q103),MONTH(Q103),1))</f>
        <v/>
      </c>
      <c r="AF103" s="15" t="str">
        <f aca="false">IF(AC103="","",1)</f>
        <v/>
      </c>
    </row>
    <row r="104" customFormat="false" ht="15" hidden="false" customHeight="false" outlineLevel="0" collapsed="false">
      <c r="A104" s="8"/>
      <c r="B104" s="9"/>
      <c r="C104" s="34"/>
      <c r="D104" s="34"/>
      <c r="E104" s="34"/>
      <c r="F104" s="10"/>
      <c r="G104" s="10"/>
      <c r="H104" s="8"/>
      <c r="I104" s="10"/>
      <c r="J104" s="9"/>
      <c r="K104" s="9"/>
      <c r="L104" s="10"/>
      <c r="M104" s="11"/>
      <c r="N104" s="12"/>
      <c r="O104" s="13"/>
      <c r="P104" s="13"/>
      <c r="Q104" s="8"/>
      <c r="R104" s="34"/>
      <c r="S104" s="10"/>
      <c r="T104" s="14"/>
      <c r="U104" s="14"/>
      <c r="V104" s="34"/>
      <c r="W104" s="34"/>
      <c r="X104" s="13"/>
      <c r="Y104" s="15" t="str">
        <f aca="false">IF(OR(A104="",H104=""),"",H104-A104)</f>
        <v/>
      </c>
      <c r="Z104" s="15" t="str">
        <f aca="false">IF(OR(A104="",Q104=""),"",Q104-A104)</f>
        <v/>
      </c>
      <c r="AA104" s="16" t="str">
        <f aca="false">IF(OR(L104="",J104=""),"",L104*IF(K104="",$C$3,K104)*J104*IF(E104="Short",1,-1))</f>
        <v/>
      </c>
      <c r="AB104" s="16" t="str">
        <f aca="false">IF(OR(A104="",L104="",J104=""),"",IF(N(U104)&gt;0,U104,IF(E104="Long",L104*IF(K104="",$C$3,K104)*J104,IF(AND(N(F104)&gt;0,N(G104)&gt;0),MAX(0,ABS(F104-G104)-L104)*IF(K104="",$C$3,K104)*J104,IF(AND(D104="Put",N(F104)&gt;0),MAX(0,F104-L104)*IF(K104="",$C$3,K104)*J104,"")))))</f>
        <v/>
      </c>
      <c r="AC104" s="16" t="str">
        <f aca="false">IF(OR(A104="",L104="",J104="",R104="",R104="Open"),"",IF(E104="Short",L104-N(S104),N(S104)-L104)*IF(K104="",$C$3,K104)*J104-N(T104))</f>
        <v/>
      </c>
      <c r="AD104" s="17" t="str">
        <f aca="false">IF(OR(AC104="",AB104=""),"",IF(AB104&gt;0,AC104/AB104,""))</f>
        <v/>
      </c>
      <c r="AE104" s="18" t="str">
        <f aca="false">IF(OR(AC104="",Q104=""),"",DATE(YEAR(Q104),MONTH(Q104),1))</f>
        <v/>
      </c>
      <c r="AF104" s="15" t="str">
        <f aca="false">IF(AC104="","",1)</f>
        <v/>
      </c>
    </row>
    <row r="105" customFormat="false" ht="15" hidden="false" customHeight="false" outlineLevel="0" collapsed="false">
      <c r="A105" s="8"/>
      <c r="B105" s="9"/>
      <c r="C105" s="34"/>
      <c r="D105" s="34"/>
      <c r="E105" s="34"/>
      <c r="F105" s="10"/>
      <c r="G105" s="10"/>
      <c r="H105" s="8"/>
      <c r="I105" s="10"/>
      <c r="J105" s="9"/>
      <c r="K105" s="9"/>
      <c r="L105" s="10"/>
      <c r="M105" s="11"/>
      <c r="N105" s="12"/>
      <c r="O105" s="13"/>
      <c r="P105" s="13"/>
      <c r="Q105" s="8"/>
      <c r="R105" s="34"/>
      <c r="S105" s="10"/>
      <c r="T105" s="14"/>
      <c r="U105" s="14"/>
      <c r="V105" s="34"/>
      <c r="W105" s="34"/>
      <c r="X105" s="13"/>
      <c r="Y105" s="15" t="str">
        <f aca="false">IF(OR(A105="",H105=""),"",H105-A105)</f>
        <v/>
      </c>
      <c r="Z105" s="15" t="str">
        <f aca="false">IF(OR(A105="",Q105=""),"",Q105-A105)</f>
        <v/>
      </c>
      <c r="AA105" s="16" t="str">
        <f aca="false">IF(OR(L105="",J105=""),"",L105*IF(K105="",$C$3,K105)*J105*IF(E105="Short",1,-1))</f>
        <v/>
      </c>
      <c r="AB105" s="16" t="str">
        <f aca="false">IF(OR(A105="",L105="",J105=""),"",IF(N(U105)&gt;0,U105,IF(E105="Long",L105*IF(K105="",$C$3,K105)*J105,IF(AND(N(F105)&gt;0,N(G105)&gt;0),MAX(0,ABS(F105-G105)-L105)*IF(K105="",$C$3,K105)*J105,IF(AND(D105="Put",N(F105)&gt;0),MAX(0,F105-L105)*IF(K105="",$C$3,K105)*J105,"")))))</f>
        <v/>
      </c>
      <c r="AC105" s="16" t="str">
        <f aca="false">IF(OR(A105="",L105="",J105="",R105="",R105="Open"),"",IF(E105="Short",L105-N(S105),N(S105)-L105)*IF(K105="",$C$3,K105)*J105-N(T105))</f>
        <v/>
      </c>
      <c r="AD105" s="17" t="str">
        <f aca="false">IF(OR(AC105="",AB105=""),"",IF(AB105&gt;0,AC105/AB105,""))</f>
        <v/>
      </c>
      <c r="AE105" s="18" t="str">
        <f aca="false">IF(OR(AC105="",Q105=""),"",DATE(YEAR(Q105),MONTH(Q105),1))</f>
        <v/>
      </c>
      <c r="AF105" s="15" t="str">
        <f aca="false">IF(AC105="","",1)</f>
        <v/>
      </c>
    </row>
    <row r="106" customFormat="false" ht="15" hidden="false" customHeight="false" outlineLevel="0" collapsed="false">
      <c r="A106" s="8"/>
      <c r="B106" s="9"/>
      <c r="C106" s="34"/>
      <c r="D106" s="34"/>
      <c r="E106" s="34"/>
      <c r="F106" s="10"/>
      <c r="G106" s="10"/>
      <c r="H106" s="8"/>
      <c r="I106" s="10"/>
      <c r="J106" s="9"/>
      <c r="K106" s="9"/>
      <c r="L106" s="10"/>
      <c r="M106" s="11"/>
      <c r="N106" s="12"/>
      <c r="O106" s="13"/>
      <c r="P106" s="13"/>
      <c r="Q106" s="8"/>
      <c r="R106" s="34"/>
      <c r="S106" s="10"/>
      <c r="T106" s="14"/>
      <c r="U106" s="14"/>
      <c r="V106" s="34"/>
      <c r="W106" s="34"/>
      <c r="X106" s="13"/>
      <c r="Y106" s="15" t="str">
        <f aca="false">IF(OR(A106="",H106=""),"",H106-A106)</f>
        <v/>
      </c>
      <c r="Z106" s="15" t="str">
        <f aca="false">IF(OR(A106="",Q106=""),"",Q106-A106)</f>
        <v/>
      </c>
      <c r="AA106" s="16" t="str">
        <f aca="false">IF(OR(L106="",J106=""),"",L106*IF(K106="",$C$3,K106)*J106*IF(E106="Short",1,-1))</f>
        <v/>
      </c>
      <c r="AB106" s="16" t="str">
        <f aca="false">IF(OR(A106="",L106="",J106=""),"",IF(N(U106)&gt;0,U106,IF(E106="Long",L106*IF(K106="",$C$3,K106)*J106,IF(AND(N(F106)&gt;0,N(G106)&gt;0),MAX(0,ABS(F106-G106)-L106)*IF(K106="",$C$3,K106)*J106,IF(AND(D106="Put",N(F106)&gt;0),MAX(0,F106-L106)*IF(K106="",$C$3,K106)*J106,"")))))</f>
        <v/>
      </c>
      <c r="AC106" s="16" t="str">
        <f aca="false">IF(OR(A106="",L106="",J106="",R106="",R106="Open"),"",IF(E106="Short",L106-N(S106),N(S106)-L106)*IF(K106="",$C$3,K106)*J106-N(T106))</f>
        <v/>
      </c>
      <c r="AD106" s="17" t="str">
        <f aca="false">IF(OR(AC106="",AB106=""),"",IF(AB106&gt;0,AC106/AB106,""))</f>
        <v/>
      </c>
      <c r="AE106" s="18" t="str">
        <f aca="false">IF(OR(AC106="",Q106=""),"",DATE(YEAR(Q106),MONTH(Q106),1))</f>
        <v/>
      </c>
      <c r="AF106" s="15" t="str">
        <f aca="false">IF(AC106="","",1)</f>
        <v/>
      </c>
    </row>
    <row r="107" customFormat="false" ht="15" hidden="false" customHeight="false" outlineLevel="0" collapsed="false">
      <c r="A107" s="8"/>
      <c r="B107" s="9"/>
      <c r="C107" s="34"/>
      <c r="D107" s="34"/>
      <c r="E107" s="34"/>
      <c r="F107" s="10"/>
      <c r="G107" s="10"/>
      <c r="H107" s="8"/>
      <c r="I107" s="10"/>
      <c r="J107" s="9"/>
      <c r="K107" s="9"/>
      <c r="L107" s="10"/>
      <c r="M107" s="11"/>
      <c r="N107" s="12"/>
      <c r="O107" s="13"/>
      <c r="P107" s="13"/>
      <c r="Q107" s="8"/>
      <c r="R107" s="34"/>
      <c r="S107" s="10"/>
      <c r="T107" s="14"/>
      <c r="U107" s="14"/>
      <c r="V107" s="34"/>
      <c r="W107" s="34"/>
      <c r="X107" s="13"/>
      <c r="Y107" s="15" t="str">
        <f aca="false">IF(OR(A107="",H107=""),"",H107-A107)</f>
        <v/>
      </c>
      <c r="Z107" s="15" t="str">
        <f aca="false">IF(OR(A107="",Q107=""),"",Q107-A107)</f>
        <v/>
      </c>
      <c r="AA107" s="16" t="str">
        <f aca="false">IF(OR(L107="",J107=""),"",L107*IF(K107="",$C$3,K107)*J107*IF(E107="Short",1,-1))</f>
        <v/>
      </c>
      <c r="AB107" s="16" t="str">
        <f aca="false">IF(OR(A107="",L107="",J107=""),"",IF(N(U107)&gt;0,U107,IF(E107="Long",L107*IF(K107="",$C$3,K107)*J107,IF(AND(N(F107)&gt;0,N(G107)&gt;0),MAX(0,ABS(F107-G107)-L107)*IF(K107="",$C$3,K107)*J107,IF(AND(D107="Put",N(F107)&gt;0),MAX(0,F107-L107)*IF(K107="",$C$3,K107)*J107,"")))))</f>
        <v/>
      </c>
      <c r="AC107" s="16" t="str">
        <f aca="false">IF(OR(A107="",L107="",J107="",R107="",R107="Open"),"",IF(E107="Short",L107-N(S107),N(S107)-L107)*IF(K107="",$C$3,K107)*J107-N(T107))</f>
        <v/>
      </c>
      <c r="AD107" s="17" t="str">
        <f aca="false">IF(OR(AC107="",AB107=""),"",IF(AB107&gt;0,AC107/AB107,""))</f>
        <v/>
      </c>
      <c r="AE107" s="18" t="str">
        <f aca="false">IF(OR(AC107="",Q107=""),"",DATE(YEAR(Q107),MONTH(Q107),1))</f>
        <v/>
      </c>
      <c r="AF107" s="15" t="str">
        <f aca="false">IF(AC107="","",1)</f>
        <v/>
      </c>
    </row>
    <row r="108" customFormat="false" ht="15" hidden="false" customHeight="false" outlineLevel="0" collapsed="false">
      <c r="A108" s="8"/>
      <c r="B108" s="9"/>
      <c r="C108" s="34"/>
      <c r="D108" s="34"/>
      <c r="E108" s="34"/>
      <c r="F108" s="10"/>
      <c r="G108" s="10"/>
      <c r="H108" s="8"/>
      <c r="I108" s="10"/>
      <c r="J108" s="9"/>
      <c r="K108" s="9"/>
      <c r="L108" s="10"/>
      <c r="M108" s="11"/>
      <c r="N108" s="12"/>
      <c r="O108" s="13"/>
      <c r="P108" s="13"/>
      <c r="Q108" s="8"/>
      <c r="R108" s="34"/>
      <c r="S108" s="10"/>
      <c r="T108" s="14"/>
      <c r="U108" s="14"/>
      <c r="V108" s="34"/>
      <c r="W108" s="34"/>
      <c r="X108" s="13"/>
      <c r="Y108" s="15" t="str">
        <f aca="false">IF(OR(A108="",H108=""),"",H108-A108)</f>
        <v/>
      </c>
      <c r="Z108" s="15" t="str">
        <f aca="false">IF(OR(A108="",Q108=""),"",Q108-A108)</f>
        <v/>
      </c>
      <c r="AA108" s="16" t="str">
        <f aca="false">IF(OR(L108="",J108=""),"",L108*IF(K108="",$C$3,K108)*J108*IF(E108="Short",1,-1))</f>
        <v/>
      </c>
      <c r="AB108" s="16" t="str">
        <f aca="false">IF(OR(A108="",L108="",J108=""),"",IF(N(U108)&gt;0,U108,IF(E108="Long",L108*IF(K108="",$C$3,K108)*J108,IF(AND(N(F108)&gt;0,N(G108)&gt;0),MAX(0,ABS(F108-G108)-L108)*IF(K108="",$C$3,K108)*J108,IF(AND(D108="Put",N(F108)&gt;0),MAX(0,F108-L108)*IF(K108="",$C$3,K108)*J108,"")))))</f>
        <v/>
      </c>
      <c r="AC108" s="16" t="str">
        <f aca="false">IF(OR(A108="",L108="",J108="",R108="",R108="Open"),"",IF(E108="Short",L108-N(S108),N(S108)-L108)*IF(K108="",$C$3,K108)*J108-N(T108))</f>
        <v/>
      </c>
      <c r="AD108" s="17" t="str">
        <f aca="false">IF(OR(AC108="",AB108=""),"",IF(AB108&gt;0,AC108/AB108,""))</f>
        <v/>
      </c>
      <c r="AE108" s="18" t="str">
        <f aca="false">IF(OR(AC108="",Q108=""),"",DATE(YEAR(Q108),MONTH(Q108),1))</f>
        <v/>
      </c>
      <c r="AF108" s="15" t="str">
        <f aca="false">IF(AC108="","",1)</f>
        <v/>
      </c>
    </row>
    <row r="109" customFormat="false" ht="15" hidden="false" customHeight="false" outlineLevel="0" collapsed="false">
      <c r="A109" s="8"/>
      <c r="B109" s="9"/>
      <c r="C109" s="34"/>
      <c r="D109" s="34"/>
      <c r="E109" s="34"/>
      <c r="F109" s="10"/>
      <c r="G109" s="10"/>
      <c r="H109" s="8"/>
      <c r="I109" s="10"/>
      <c r="J109" s="9"/>
      <c r="K109" s="9"/>
      <c r="L109" s="10"/>
      <c r="M109" s="11"/>
      <c r="N109" s="12"/>
      <c r="O109" s="13"/>
      <c r="P109" s="13"/>
      <c r="Q109" s="8"/>
      <c r="R109" s="34"/>
      <c r="S109" s="10"/>
      <c r="T109" s="14"/>
      <c r="U109" s="14"/>
      <c r="V109" s="34"/>
      <c r="W109" s="34"/>
      <c r="X109" s="13"/>
      <c r="Y109" s="15" t="str">
        <f aca="false">IF(OR(A109="",H109=""),"",H109-A109)</f>
        <v/>
      </c>
      <c r="Z109" s="15" t="str">
        <f aca="false">IF(OR(A109="",Q109=""),"",Q109-A109)</f>
        <v/>
      </c>
      <c r="AA109" s="16" t="str">
        <f aca="false">IF(OR(L109="",J109=""),"",L109*IF(K109="",$C$3,K109)*J109*IF(E109="Short",1,-1))</f>
        <v/>
      </c>
      <c r="AB109" s="16" t="str">
        <f aca="false">IF(OR(A109="",L109="",J109=""),"",IF(N(U109)&gt;0,U109,IF(E109="Long",L109*IF(K109="",$C$3,K109)*J109,IF(AND(N(F109)&gt;0,N(G109)&gt;0),MAX(0,ABS(F109-G109)-L109)*IF(K109="",$C$3,K109)*J109,IF(AND(D109="Put",N(F109)&gt;0),MAX(0,F109-L109)*IF(K109="",$C$3,K109)*J109,"")))))</f>
        <v/>
      </c>
      <c r="AC109" s="16" t="str">
        <f aca="false">IF(OR(A109="",L109="",J109="",R109="",R109="Open"),"",IF(E109="Short",L109-N(S109),N(S109)-L109)*IF(K109="",$C$3,K109)*J109-N(T109))</f>
        <v/>
      </c>
      <c r="AD109" s="17" t="str">
        <f aca="false">IF(OR(AC109="",AB109=""),"",IF(AB109&gt;0,AC109/AB109,""))</f>
        <v/>
      </c>
      <c r="AE109" s="18" t="str">
        <f aca="false">IF(OR(AC109="",Q109=""),"",DATE(YEAR(Q109),MONTH(Q109),1))</f>
        <v/>
      </c>
      <c r="AF109" s="15" t="str">
        <f aca="false">IF(AC109="","",1)</f>
        <v/>
      </c>
    </row>
    <row r="110" customFormat="false" ht="15" hidden="false" customHeight="false" outlineLevel="0" collapsed="false">
      <c r="A110" s="8"/>
      <c r="B110" s="9"/>
      <c r="C110" s="34"/>
      <c r="D110" s="34"/>
      <c r="E110" s="34"/>
      <c r="F110" s="10"/>
      <c r="G110" s="10"/>
      <c r="H110" s="8"/>
      <c r="I110" s="10"/>
      <c r="J110" s="9"/>
      <c r="K110" s="9"/>
      <c r="L110" s="10"/>
      <c r="M110" s="11"/>
      <c r="N110" s="12"/>
      <c r="O110" s="13"/>
      <c r="P110" s="13"/>
      <c r="Q110" s="8"/>
      <c r="R110" s="34"/>
      <c r="S110" s="10"/>
      <c r="T110" s="14"/>
      <c r="U110" s="14"/>
      <c r="V110" s="34"/>
      <c r="W110" s="34"/>
      <c r="X110" s="13"/>
      <c r="Y110" s="15" t="str">
        <f aca="false">IF(OR(A110="",H110=""),"",H110-A110)</f>
        <v/>
      </c>
      <c r="Z110" s="15" t="str">
        <f aca="false">IF(OR(A110="",Q110=""),"",Q110-A110)</f>
        <v/>
      </c>
      <c r="AA110" s="16" t="str">
        <f aca="false">IF(OR(L110="",J110=""),"",L110*IF(K110="",$C$3,K110)*J110*IF(E110="Short",1,-1))</f>
        <v/>
      </c>
      <c r="AB110" s="16" t="str">
        <f aca="false">IF(OR(A110="",L110="",J110=""),"",IF(N(U110)&gt;0,U110,IF(E110="Long",L110*IF(K110="",$C$3,K110)*J110,IF(AND(N(F110)&gt;0,N(G110)&gt;0),MAX(0,ABS(F110-G110)-L110)*IF(K110="",$C$3,K110)*J110,IF(AND(D110="Put",N(F110)&gt;0),MAX(0,F110-L110)*IF(K110="",$C$3,K110)*J110,"")))))</f>
        <v/>
      </c>
      <c r="AC110" s="16" t="str">
        <f aca="false">IF(OR(A110="",L110="",J110="",R110="",R110="Open"),"",IF(E110="Short",L110-N(S110),N(S110)-L110)*IF(K110="",$C$3,K110)*J110-N(T110))</f>
        <v/>
      </c>
      <c r="AD110" s="17" t="str">
        <f aca="false">IF(OR(AC110="",AB110=""),"",IF(AB110&gt;0,AC110/AB110,""))</f>
        <v/>
      </c>
      <c r="AE110" s="18" t="str">
        <f aca="false">IF(OR(AC110="",Q110=""),"",DATE(YEAR(Q110),MONTH(Q110),1))</f>
        <v/>
      </c>
      <c r="AF110" s="15" t="str">
        <f aca="false">IF(AC110="","",1)</f>
        <v/>
      </c>
    </row>
    <row r="111" customFormat="false" ht="15" hidden="false" customHeight="false" outlineLevel="0" collapsed="false">
      <c r="A111" s="8"/>
      <c r="B111" s="9"/>
      <c r="C111" s="34"/>
      <c r="D111" s="34"/>
      <c r="E111" s="34"/>
      <c r="F111" s="10"/>
      <c r="G111" s="10"/>
      <c r="H111" s="8"/>
      <c r="I111" s="10"/>
      <c r="J111" s="9"/>
      <c r="K111" s="9"/>
      <c r="L111" s="10"/>
      <c r="M111" s="11"/>
      <c r="N111" s="12"/>
      <c r="O111" s="13"/>
      <c r="P111" s="13"/>
      <c r="Q111" s="8"/>
      <c r="R111" s="34"/>
      <c r="S111" s="10"/>
      <c r="T111" s="14"/>
      <c r="U111" s="14"/>
      <c r="V111" s="34"/>
      <c r="W111" s="34"/>
      <c r="X111" s="13"/>
      <c r="Y111" s="15" t="str">
        <f aca="false">IF(OR(A111="",H111=""),"",H111-A111)</f>
        <v/>
      </c>
      <c r="Z111" s="15" t="str">
        <f aca="false">IF(OR(A111="",Q111=""),"",Q111-A111)</f>
        <v/>
      </c>
      <c r="AA111" s="16" t="str">
        <f aca="false">IF(OR(L111="",J111=""),"",L111*IF(K111="",$C$3,K111)*J111*IF(E111="Short",1,-1))</f>
        <v/>
      </c>
      <c r="AB111" s="16" t="str">
        <f aca="false">IF(OR(A111="",L111="",J111=""),"",IF(N(U111)&gt;0,U111,IF(E111="Long",L111*IF(K111="",$C$3,K111)*J111,IF(AND(N(F111)&gt;0,N(G111)&gt;0),MAX(0,ABS(F111-G111)-L111)*IF(K111="",$C$3,K111)*J111,IF(AND(D111="Put",N(F111)&gt;0),MAX(0,F111-L111)*IF(K111="",$C$3,K111)*J111,"")))))</f>
        <v/>
      </c>
      <c r="AC111" s="16" t="str">
        <f aca="false">IF(OR(A111="",L111="",J111="",R111="",R111="Open"),"",IF(E111="Short",L111-N(S111),N(S111)-L111)*IF(K111="",$C$3,K111)*J111-N(T111))</f>
        <v/>
      </c>
      <c r="AD111" s="17" t="str">
        <f aca="false">IF(OR(AC111="",AB111=""),"",IF(AB111&gt;0,AC111/AB111,""))</f>
        <v/>
      </c>
      <c r="AE111" s="18" t="str">
        <f aca="false">IF(OR(AC111="",Q111=""),"",DATE(YEAR(Q111),MONTH(Q111),1))</f>
        <v/>
      </c>
      <c r="AF111" s="15" t="str">
        <f aca="false">IF(AC111="","",1)</f>
        <v/>
      </c>
    </row>
    <row r="112" customFormat="false" ht="15" hidden="false" customHeight="false" outlineLevel="0" collapsed="false">
      <c r="A112" s="8"/>
      <c r="B112" s="9"/>
      <c r="C112" s="34"/>
      <c r="D112" s="34"/>
      <c r="E112" s="34"/>
      <c r="F112" s="10"/>
      <c r="G112" s="10"/>
      <c r="H112" s="8"/>
      <c r="I112" s="10"/>
      <c r="J112" s="9"/>
      <c r="K112" s="9"/>
      <c r="L112" s="10"/>
      <c r="M112" s="11"/>
      <c r="N112" s="12"/>
      <c r="O112" s="13"/>
      <c r="P112" s="13"/>
      <c r="Q112" s="8"/>
      <c r="R112" s="34"/>
      <c r="S112" s="10"/>
      <c r="T112" s="14"/>
      <c r="U112" s="14"/>
      <c r="V112" s="34"/>
      <c r="W112" s="34"/>
      <c r="X112" s="13"/>
      <c r="Y112" s="15" t="str">
        <f aca="false">IF(OR(A112="",H112=""),"",H112-A112)</f>
        <v/>
      </c>
      <c r="Z112" s="15" t="str">
        <f aca="false">IF(OR(A112="",Q112=""),"",Q112-A112)</f>
        <v/>
      </c>
      <c r="AA112" s="16" t="str">
        <f aca="false">IF(OR(L112="",J112=""),"",L112*IF(K112="",$C$3,K112)*J112*IF(E112="Short",1,-1))</f>
        <v/>
      </c>
      <c r="AB112" s="16" t="str">
        <f aca="false">IF(OR(A112="",L112="",J112=""),"",IF(N(U112)&gt;0,U112,IF(E112="Long",L112*IF(K112="",$C$3,K112)*J112,IF(AND(N(F112)&gt;0,N(G112)&gt;0),MAX(0,ABS(F112-G112)-L112)*IF(K112="",$C$3,K112)*J112,IF(AND(D112="Put",N(F112)&gt;0),MAX(0,F112-L112)*IF(K112="",$C$3,K112)*J112,"")))))</f>
        <v/>
      </c>
      <c r="AC112" s="16" t="str">
        <f aca="false">IF(OR(A112="",L112="",J112="",R112="",R112="Open"),"",IF(E112="Short",L112-N(S112),N(S112)-L112)*IF(K112="",$C$3,K112)*J112-N(T112))</f>
        <v/>
      </c>
      <c r="AD112" s="17" t="str">
        <f aca="false">IF(OR(AC112="",AB112=""),"",IF(AB112&gt;0,AC112/AB112,""))</f>
        <v/>
      </c>
      <c r="AE112" s="18" t="str">
        <f aca="false">IF(OR(AC112="",Q112=""),"",DATE(YEAR(Q112),MONTH(Q112),1))</f>
        <v/>
      </c>
      <c r="AF112" s="15" t="str">
        <f aca="false">IF(AC112="","",1)</f>
        <v/>
      </c>
    </row>
    <row r="113" customFormat="false" ht="15" hidden="false" customHeight="false" outlineLevel="0" collapsed="false">
      <c r="A113" s="8"/>
      <c r="B113" s="9"/>
      <c r="C113" s="34"/>
      <c r="D113" s="34"/>
      <c r="E113" s="34"/>
      <c r="F113" s="10"/>
      <c r="G113" s="10"/>
      <c r="H113" s="8"/>
      <c r="I113" s="10"/>
      <c r="J113" s="9"/>
      <c r="K113" s="9"/>
      <c r="L113" s="10"/>
      <c r="M113" s="11"/>
      <c r="N113" s="12"/>
      <c r="O113" s="13"/>
      <c r="P113" s="13"/>
      <c r="Q113" s="8"/>
      <c r="R113" s="34"/>
      <c r="S113" s="10"/>
      <c r="T113" s="14"/>
      <c r="U113" s="14"/>
      <c r="V113" s="34"/>
      <c r="W113" s="34"/>
      <c r="X113" s="13"/>
      <c r="Y113" s="15" t="str">
        <f aca="false">IF(OR(A113="",H113=""),"",H113-A113)</f>
        <v/>
      </c>
      <c r="Z113" s="15" t="str">
        <f aca="false">IF(OR(A113="",Q113=""),"",Q113-A113)</f>
        <v/>
      </c>
      <c r="AA113" s="16" t="str">
        <f aca="false">IF(OR(L113="",J113=""),"",L113*IF(K113="",$C$3,K113)*J113*IF(E113="Short",1,-1))</f>
        <v/>
      </c>
      <c r="AB113" s="16" t="str">
        <f aca="false">IF(OR(A113="",L113="",J113=""),"",IF(N(U113)&gt;0,U113,IF(E113="Long",L113*IF(K113="",$C$3,K113)*J113,IF(AND(N(F113)&gt;0,N(G113)&gt;0),MAX(0,ABS(F113-G113)-L113)*IF(K113="",$C$3,K113)*J113,IF(AND(D113="Put",N(F113)&gt;0),MAX(0,F113-L113)*IF(K113="",$C$3,K113)*J113,"")))))</f>
        <v/>
      </c>
      <c r="AC113" s="16" t="str">
        <f aca="false">IF(OR(A113="",L113="",J113="",R113="",R113="Open"),"",IF(E113="Short",L113-N(S113),N(S113)-L113)*IF(K113="",$C$3,K113)*J113-N(T113))</f>
        <v/>
      </c>
      <c r="AD113" s="17" t="str">
        <f aca="false">IF(OR(AC113="",AB113=""),"",IF(AB113&gt;0,AC113/AB113,""))</f>
        <v/>
      </c>
      <c r="AE113" s="18" t="str">
        <f aca="false">IF(OR(AC113="",Q113=""),"",DATE(YEAR(Q113),MONTH(Q113),1))</f>
        <v/>
      </c>
      <c r="AF113" s="15" t="str">
        <f aca="false">IF(AC113="","",1)</f>
        <v/>
      </c>
    </row>
    <row r="114" customFormat="false" ht="15" hidden="false" customHeight="false" outlineLevel="0" collapsed="false">
      <c r="A114" s="8"/>
      <c r="B114" s="9"/>
      <c r="C114" s="34"/>
      <c r="D114" s="34"/>
      <c r="E114" s="34"/>
      <c r="F114" s="10"/>
      <c r="G114" s="10"/>
      <c r="H114" s="8"/>
      <c r="I114" s="10"/>
      <c r="J114" s="9"/>
      <c r="K114" s="9"/>
      <c r="L114" s="10"/>
      <c r="M114" s="11"/>
      <c r="N114" s="12"/>
      <c r="O114" s="13"/>
      <c r="P114" s="13"/>
      <c r="Q114" s="8"/>
      <c r="R114" s="34"/>
      <c r="S114" s="10"/>
      <c r="T114" s="14"/>
      <c r="U114" s="14"/>
      <c r="V114" s="34"/>
      <c r="W114" s="34"/>
      <c r="X114" s="13"/>
      <c r="Y114" s="15" t="str">
        <f aca="false">IF(OR(A114="",H114=""),"",H114-A114)</f>
        <v/>
      </c>
      <c r="Z114" s="15" t="str">
        <f aca="false">IF(OR(A114="",Q114=""),"",Q114-A114)</f>
        <v/>
      </c>
      <c r="AA114" s="16" t="str">
        <f aca="false">IF(OR(L114="",J114=""),"",L114*IF(K114="",$C$3,K114)*J114*IF(E114="Short",1,-1))</f>
        <v/>
      </c>
      <c r="AB114" s="16" t="str">
        <f aca="false">IF(OR(A114="",L114="",J114=""),"",IF(N(U114)&gt;0,U114,IF(E114="Long",L114*IF(K114="",$C$3,K114)*J114,IF(AND(N(F114)&gt;0,N(G114)&gt;0),MAX(0,ABS(F114-G114)-L114)*IF(K114="",$C$3,K114)*J114,IF(AND(D114="Put",N(F114)&gt;0),MAX(0,F114-L114)*IF(K114="",$C$3,K114)*J114,"")))))</f>
        <v/>
      </c>
      <c r="AC114" s="16" t="str">
        <f aca="false">IF(OR(A114="",L114="",J114="",R114="",R114="Open"),"",IF(E114="Short",L114-N(S114),N(S114)-L114)*IF(K114="",$C$3,K114)*J114-N(T114))</f>
        <v/>
      </c>
      <c r="AD114" s="17" t="str">
        <f aca="false">IF(OR(AC114="",AB114=""),"",IF(AB114&gt;0,AC114/AB114,""))</f>
        <v/>
      </c>
      <c r="AE114" s="18" t="str">
        <f aca="false">IF(OR(AC114="",Q114=""),"",DATE(YEAR(Q114),MONTH(Q114),1))</f>
        <v/>
      </c>
      <c r="AF114" s="15" t="str">
        <f aca="false">IF(AC114="","",1)</f>
        <v/>
      </c>
    </row>
    <row r="115" customFormat="false" ht="15" hidden="false" customHeight="false" outlineLevel="0" collapsed="false">
      <c r="A115" s="8"/>
      <c r="B115" s="9"/>
      <c r="C115" s="34"/>
      <c r="D115" s="34"/>
      <c r="E115" s="34"/>
      <c r="F115" s="10"/>
      <c r="G115" s="10"/>
      <c r="H115" s="8"/>
      <c r="I115" s="10"/>
      <c r="J115" s="9"/>
      <c r="K115" s="9"/>
      <c r="L115" s="10"/>
      <c r="M115" s="11"/>
      <c r="N115" s="12"/>
      <c r="O115" s="13"/>
      <c r="P115" s="13"/>
      <c r="Q115" s="8"/>
      <c r="R115" s="34"/>
      <c r="S115" s="10"/>
      <c r="T115" s="14"/>
      <c r="U115" s="14"/>
      <c r="V115" s="34"/>
      <c r="W115" s="34"/>
      <c r="X115" s="13"/>
      <c r="Y115" s="15" t="str">
        <f aca="false">IF(OR(A115="",H115=""),"",H115-A115)</f>
        <v/>
      </c>
      <c r="Z115" s="15" t="str">
        <f aca="false">IF(OR(A115="",Q115=""),"",Q115-A115)</f>
        <v/>
      </c>
      <c r="AA115" s="16" t="str">
        <f aca="false">IF(OR(L115="",J115=""),"",L115*IF(K115="",$C$3,K115)*J115*IF(E115="Short",1,-1))</f>
        <v/>
      </c>
      <c r="AB115" s="16" t="str">
        <f aca="false">IF(OR(A115="",L115="",J115=""),"",IF(N(U115)&gt;0,U115,IF(E115="Long",L115*IF(K115="",$C$3,K115)*J115,IF(AND(N(F115)&gt;0,N(G115)&gt;0),MAX(0,ABS(F115-G115)-L115)*IF(K115="",$C$3,K115)*J115,IF(AND(D115="Put",N(F115)&gt;0),MAX(0,F115-L115)*IF(K115="",$C$3,K115)*J115,"")))))</f>
        <v/>
      </c>
      <c r="AC115" s="16" t="str">
        <f aca="false">IF(OR(A115="",L115="",J115="",R115="",R115="Open"),"",IF(E115="Short",L115-N(S115),N(S115)-L115)*IF(K115="",$C$3,K115)*J115-N(T115))</f>
        <v/>
      </c>
      <c r="AD115" s="17" t="str">
        <f aca="false">IF(OR(AC115="",AB115=""),"",IF(AB115&gt;0,AC115/AB115,""))</f>
        <v/>
      </c>
      <c r="AE115" s="18" t="str">
        <f aca="false">IF(OR(AC115="",Q115=""),"",DATE(YEAR(Q115),MONTH(Q115),1))</f>
        <v/>
      </c>
      <c r="AF115" s="15" t="str">
        <f aca="false">IF(AC115="","",1)</f>
        <v/>
      </c>
    </row>
    <row r="116" customFormat="false" ht="15" hidden="false" customHeight="false" outlineLevel="0" collapsed="false">
      <c r="A116" s="8"/>
      <c r="B116" s="9"/>
      <c r="C116" s="34"/>
      <c r="D116" s="34"/>
      <c r="E116" s="34"/>
      <c r="F116" s="10"/>
      <c r="G116" s="10"/>
      <c r="H116" s="8"/>
      <c r="I116" s="10"/>
      <c r="J116" s="9"/>
      <c r="K116" s="9"/>
      <c r="L116" s="10"/>
      <c r="M116" s="11"/>
      <c r="N116" s="12"/>
      <c r="O116" s="13"/>
      <c r="P116" s="13"/>
      <c r="Q116" s="8"/>
      <c r="R116" s="34"/>
      <c r="S116" s="10"/>
      <c r="T116" s="14"/>
      <c r="U116" s="14"/>
      <c r="V116" s="34"/>
      <c r="W116" s="34"/>
      <c r="X116" s="13"/>
      <c r="Y116" s="15" t="str">
        <f aca="false">IF(OR(A116="",H116=""),"",H116-A116)</f>
        <v/>
      </c>
      <c r="Z116" s="15" t="str">
        <f aca="false">IF(OR(A116="",Q116=""),"",Q116-A116)</f>
        <v/>
      </c>
      <c r="AA116" s="16" t="str">
        <f aca="false">IF(OR(L116="",J116=""),"",L116*IF(K116="",$C$3,K116)*J116*IF(E116="Short",1,-1))</f>
        <v/>
      </c>
      <c r="AB116" s="16" t="str">
        <f aca="false">IF(OR(A116="",L116="",J116=""),"",IF(N(U116)&gt;0,U116,IF(E116="Long",L116*IF(K116="",$C$3,K116)*J116,IF(AND(N(F116)&gt;0,N(G116)&gt;0),MAX(0,ABS(F116-G116)-L116)*IF(K116="",$C$3,K116)*J116,IF(AND(D116="Put",N(F116)&gt;0),MAX(0,F116-L116)*IF(K116="",$C$3,K116)*J116,"")))))</f>
        <v/>
      </c>
      <c r="AC116" s="16" t="str">
        <f aca="false">IF(OR(A116="",L116="",J116="",R116="",R116="Open"),"",IF(E116="Short",L116-N(S116),N(S116)-L116)*IF(K116="",$C$3,K116)*J116-N(T116))</f>
        <v/>
      </c>
      <c r="AD116" s="17" t="str">
        <f aca="false">IF(OR(AC116="",AB116=""),"",IF(AB116&gt;0,AC116/AB116,""))</f>
        <v/>
      </c>
      <c r="AE116" s="18" t="str">
        <f aca="false">IF(OR(AC116="",Q116=""),"",DATE(YEAR(Q116),MONTH(Q116),1))</f>
        <v/>
      </c>
      <c r="AF116" s="15" t="str">
        <f aca="false">IF(AC116="","",1)</f>
        <v/>
      </c>
    </row>
    <row r="117" customFormat="false" ht="15" hidden="false" customHeight="false" outlineLevel="0" collapsed="false">
      <c r="A117" s="8"/>
      <c r="B117" s="9"/>
      <c r="C117" s="34"/>
      <c r="D117" s="34"/>
      <c r="E117" s="34"/>
      <c r="F117" s="10"/>
      <c r="G117" s="10"/>
      <c r="H117" s="8"/>
      <c r="I117" s="10"/>
      <c r="J117" s="9"/>
      <c r="K117" s="9"/>
      <c r="L117" s="10"/>
      <c r="M117" s="11"/>
      <c r="N117" s="12"/>
      <c r="O117" s="13"/>
      <c r="P117" s="13"/>
      <c r="Q117" s="8"/>
      <c r="R117" s="34"/>
      <c r="S117" s="10"/>
      <c r="T117" s="14"/>
      <c r="U117" s="14"/>
      <c r="V117" s="34"/>
      <c r="W117" s="34"/>
      <c r="X117" s="13"/>
      <c r="Y117" s="15" t="str">
        <f aca="false">IF(OR(A117="",H117=""),"",H117-A117)</f>
        <v/>
      </c>
      <c r="Z117" s="15" t="str">
        <f aca="false">IF(OR(A117="",Q117=""),"",Q117-A117)</f>
        <v/>
      </c>
      <c r="AA117" s="16" t="str">
        <f aca="false">IF(OR(L117="",J117=""),"",L117*IF(K117="",$C$3,K117)*J117*IF(E117="Short",1,-1))</f>
        <v/>
      </c>
      <c r="AB117" s="16" t="str">
        <f aca="false">IF(OR(A117="",L117="",J117=""),"",IF(N(U117)&gt;0,U117,IF(E117="Long",L117*IF(K117="",$C$3,K117)*J117,IF(AND(N(F117)&gt;0,N(G117)&gt;0),MAX(0,ABS(F117-G117)-L117)*IF(K117="",$C$3,K117)*J117,IF(AND(D117="Put",N(F117)&gt;0),MAX(0,F117-L117)*IF(K117="",$C$3,K117)*J117,"")))))</f>
        <v/>
      </c>
      <c r="AC117" s="16" t="str">
        <f aca="false">IF(OR(A117="",L117="",J117="",R117="",R117="Open"),"",IF(E117="Short",L117-N(S117),N(S117)-L117)*IF(K117="",$C$3,K117)*J117-N(T117))</f>
        <v/>
      </c>
      <c r="AD117" s="17" t="str">
        <f aca="false">IF(OR(AC117="",AB117=""),"",IF(AB117&gt;0,AC117/AB117,""))</f>
        <v/>
      </c>
      <c r="AE117" s="18" t="str">
        <f aca="false">IF(OR(AC117="",Q117=""),"",DATE(YEAR(Q117),MONTH(Q117),1))</f>
        <v/>
      </c>
      <c r="AF117" s="15" t="str">
        <f aca="false">IF(AC117="","",1)</f>
        <v/>
      </c>
    </row>
    <row r="118" customFormat="false" ht="15" hidden="false" customHeight="false" outlineLevel="0" collapsed="false">
      <c r="A118" s="8"/>
      <c r="B118" s="9"/>
      <c r="C118" s="34"/>
      <c r="D118" s="34"/>
      <c r="E118" s="34"/>
      <c r="F118" s="10"/>
      <c r="G118" s="10"/>
      <c r="H118" s="8"/>
      <c r="I118" s="10"/>
      <c r="J118" s="9"/>
      <c r="K118" s="9"/>
      <c r="L118" s="10"/>
      <c r="M118" s="11"/>
      <c r="N118" s="12"/>
      <c r="O118" s="13"/>
      <c r="P118" s="13"/>
      <c r="Q118" s="8"/>
      <c r="R118" s="34"/>
      <c r="S118" s="10"/>
      <c r="T118" s="14"/>
      <c r="U118" s="14"/>
      <c r="V118" s="34"/>
      <c r="W118" s="34"/>
      <c r="X118" s="13"/>
      <c r="Y118" s="15" t="str">
        <f aca="false">IF(OR(A118="",H118=""),"",H118-A118)</f>
        <v/>
      </c>
      <c r="Z118" s="15" t="str">
        <f aca="false">IF(OR(A118="",Q118=""),"",Q118-A118)</f>
        <v/>
      </c>
      <c r="AA118" s="16" t="str">
        <f aca="false">IF(OR(L118="",J118=""),"",L118*IF(K118="",$C$3,K118)*J118*IF(E118="Short",1,-1))</f>
        <v/>
      </c>
      <c r="AB118" s="16" t="str">
        <f aca="false">IF(OR(A118="",L118="",J118=""),"",IF(N(U118)&gt;0,U118,IF(E118="Long",L118*IF(K118="",$C$3,K118)*J118,IF(AND(N(F118)&gt;0,N(G118)&gt;0),MAX(0,ABS(F118-G118)-L118)*IF(K118="",$C$3,K118)*J118,IF(AND(D118="Put",N(F118)&gt;0),MAX(0,F118-L118)*IF(K118="",$C$3,K118)*J118,"")))))</f>
        <v/>
      </c>
      <c r="AC118" s="16" t="str">
        <f aca="false">IF(OR(A118="",L118="",J118="",R118="",R118="Open"),"",IF(E118="Short",L118-N(S118),N(S118)-L118)*IF(K118="",$C$3,K118)*J118-N(T118))</f>
        <v/>
      </c>
      <c r="AD118" s="17" t="str">
        <f aca="false">IF(OR(AC118="",AB118=""),"",IF(AB118&gt;0,AC118/AB118,""))</f>
        <v/>
      </c>
      <c r="AE118" s="18" t="str">
        <f aca="false">IF(OR(AC118="",Q118=""),"",DATE(YEAR(Q118),MONTH(Q118),1))</f>
        <v/>
      </c>
      <c r="AF118" s="15" t="str">
        <f aca="false">IF(AC118="","",1)</f>
        <v/>
      </c>
    </row>
    <row r="119" customFormat="false" ht="15" hidden="false" customHeight="false" outlineLevel="0" collapsed="false">
      <c r="A119" s="8"/>
      <c r="B119" s="9"/>
      <c r="C119" s="34"/>
      <c r="D119" s="34"/>
      <c r="E119" s="34"/>
      <c r="F119" s="10"/>
      <c r="G119" s="10"/>
      <c r="H119" s="8"/>
      <c r="I119" s="10"/>
      <c r="J119" s="9"/>
      <c r="K119" s="9"/>
      <c r="L119" s="10"/>
      <c r="M119" s="11"/>
      <c r="N119" s="12"/>
      <c r="O119" s="13"/>
      <c r="P119" s="13"/>
      <c r="Q119" s="8"/>
      <c r="R119" s="34"/>
      <c r="S119" s="10"/>
      <c r="T119" s="14"/>
      <c r="U119" s="14"/>
      <c r="V119" s="34"/>
      <c r="W119" s="34"/>
      <c r="X119" s="13"/>
      <c r="Y119" s="15" t="str">
        <f aca="false">IF(OR(A119="",H119=""),"",H119-A119)</f>
        <v/>
      </c>
      <c r="Z119" s="15" t="str">
        <f aca="false">IF(OR(A119="",Q119=""),"",Q119-A119)</f>
        <v/>
      </c>
      <c r="AA119" s="16" t="str">
        <f aca="false">IF(OR(L119="",J119=""),"",L119*IF(K119="",$C$3,K119)*J119*IF(E119="Short",1,-1))</f>
        <v/>
      </c>
      <c r="AB119" s="16" t="str">
        <f aca="false">IF(OR(A119="",L119="",J119=""),"",IF(N(U119)&gt;0,U119,IF(E119="Long",L119*IF(K119="",$C$3,K119)*J119,IF(AND(N(F119)&gt;0,N(G119)&gt;0),MAX(0,ABS(F119-G119)-L119)*IF(K119="",$C$3,K119)*J119,IF(AND(D119="Put",N(F119)&gt;0),MAX(0,F119-L119)*IF(K119="",$C$3,K119)*J119,"")))))</f>
        <v/>
      </c>
      <c r="AC119" s="16" t="str">
        <f aca="false">IF(OR(A119="",L119="",J119="",R119="",R119="Open"),"",IF(E119="Short",L119-N(S119),N(S119)-L119)*IF(K119="",$C$3,K119)*J119-N(T119))</f>
        <v/>
      </c>
      <c r="AD119" s="17" t="str">
        <f aca="false">IF(OR(AC119="",AB119=""),"",IF(AB119&gt;0,AC119/AB119,""))</f>
        <v/>
      </c>
      <c r="AE119" s="18" t="str">
        <f aca="false">IF(OR(AC119="",Q119=""),"",DATE(YEAR(Q119),MONTH(Q119),1))</f>
        <v/>
      </c>
      <c r="AF119" s="15" t="str">
        <f aca="false">IF(AC119="","",1)</f>
        <v/>
      </c>
    </row>
    <row r="120" customFormat="false" ht="15" hidden="false" customHeight="false" outlineLevel="0" collapsed="false">
      <c r="A120" s="8"/>
      <c r="B120" s="9"/>
      <c r="C120" s="34"/>
      <c r="D120" s="34"/>
      <c r="E120" s="34"/>
      <c r="F120" s="10"/>
      <c r="G120" s="10"/>
      <c r="H120" s="8"/>
      <c r="I120" s="10"/>
      <c r="J120" s="9"/>
      <c r="K120" s="9"/>
      <c r="L120" s="10"/>
      <c r="M120" s="11"/>
      <c r="N120" s="12"/>
      <c r="O120" s="13"/>
      <c r="P120" s="13"/>
      <c r="Q120" s="8"/>
      <c r="R120" s="34"/>
      <c r="S120" s="10"/>
      <c r="T120" s="14"/>
      <c r="U120" s="14"/>
      <c r="V120" s="34"/>
      <c r="W120" s="34"/>
      <c r="X120" s="13"/>
      <c r="Y120" s="15" t="str">
        <f aca="false">IF(OR(A120="",H120=""),"",H120-A120)</f>
        <v/>
      </c>
      <c r="Z120" s="15" t="str">
        <f aca="false">IF(OR(A120="",Q120=""),"",Q120-A120)</f>
        <v/>
      </c>
      <c r="AA120" s="16" t="str">
        <f aca="false">IF(OR(L120="",J120=""),"",L120*IF(K120="",$C$3,K120)*J120*IF(E120="Short",1,-1))</f>
        <v/>
      </c>
      <c r="AB120" s="16" t="str">
        <f aca="false">IF(OR(A120="",L120="",J120=""),"",IF(N(U120)&gt;0,U120,IF(E120="Long",L120*IF(K120="",$C$3,K120)*J120,IF(AND(N(F120)&gt;0,N(G120)&gt;0),MAX(0,ABS(F120-G120)-L120)*IF(K120="",$C$3,K120)*J120,IF(AND(D120="Put",N(F120)&gt;0),MAX(0,F120-L120)*IF(K120="",$C$3,K120)*J120,"")))))</f>
        <v/>
      </c>
      <c r="AC120" s="16" t="str">
        <f aca="false">IF(OR(A120="",L120="",J120="",R120="",R120="Open"),"",IF(E120="Short",L120-N(S120),N(S120)-L120)*IF(K120="",$C$3,K120)*J120-N(T120))</f>
        <v/>
      </c>
      <c r="AD120" s="17" t="str">
        <f aca="false">IF(OR(AC120="",AB120=""),"",IF(AB120&gt;0,AC120/AB120,""))</f>
        <v/>
      </c>
      <c r="AE120" s="18" t="str">
        <f aca="false">IF(OR(AC120="",Q120=""),"",DATE(YEAR(Q120),MONTH(Q120),1))</f>
        <v/>
      </c>
      <c r="AF120" s="15" t="str">
        <f aca="false">IF(AC120="","",1)</f>
        <v/>
      </c>
    </row>
    <row r="121" customFormat="false" ht="15" hidden="false" customHeight="false" outlineLevel="0" collapsed="false">
      <c r="A121" s="8"/>
      <c r="B121" s="9"/>
      <c r="C121" s="34"/>
      <c r="D121" s="34"/>
      <c r="E121" s="34"/>
      <c r="F121" s="10"/>
      <c r="G121" s="10"/>
      <c r="H121" s="8"/>
      <c r="I121" s="10"/>
      <c r="J121" s="9"/>
      <c r="K121" s="9"/>
      <c r="L121" s="10"/>
      <c r="M121" s="11"/>
      <c r="N121" s="12"/>
      <c r="O121" s="13"/>
      <c r="P121" s="13"/>
      <c r="Q121" s="8"/>
      <c r="R121" s="34"/>
      <c r="S121" s="10"/>
      <c r="T121" s="14"/>
      <c r="U121" s="14"/>
      <c r="V121" s="34"/>
      <c r="W121" s="34"/>
      <c r="X121" s="13"/>
      <c r="Y121" s="15" t="str">
        <f aca="false">IF(OR(A121="",H121=""),"",H121-A121)</f>
        <v/>
      </c>
      <c r="Z121" s="15" t="str">
        <f aca="false">IF(OR(A121="",Q121=""),"",Q121-A121)</f>
        <v/>
      </c>
      <c r="AA121" s="16" t="str">
        <f aca="false">IF(OR(L121="",J121=""),"",L121*IF(K121="",$C$3,K121)*J121*IF(E121="Short",1,-1))</f>
        <v/>
      </c>
      <c r="AB121" s="16" t="str">
        <f aca="false">IF(OR(A121="",L121="",J121=""),"",IF(N(U121)&gt;0,U121,IF(E121="Long",L121*IF(K121="",$C$3,K121)*J121,IF(AND(N(F121)&gt;0,N(G121)&gt;0),MAX(0,ABS(F121-G121)-L121)*IF(K121="",$C$3,K121)*J121,IF(AND(D121="Put",N(F121)&gt;0),MAX(0,F121-L121)*IF(K121="",$C$3,K121)*J121,"")))))</f>
        <v/>
      </c>
      <c r="AC121" s="16" t="str">
        <f aca="false">IF(OR(A121="",L121="",J121="",R121="",R121="Open"),"",IF(E121="Short",L121-N(S121),N(S121)-L121)*IF(K121="",$C$3,K121)*J121-N(T121))</f>
        <v/>
      </c>
      <c r="AD121" s="17" t="str">
        <f aca="false">IF(OR(AC121="",AB121=""),"",IF(AB121&gt;0,AC121/AB121,""))</f>
        <v/>
      </c>
      <c r="AE121" s="18" t="str">
        <f aca="false">IF(OR(AC121="",Q121=""),"",DATE(YEAR(Q121),MONTH(Q121),1))</f>
        <v/>
      </c>
      <c r="AF121" s="15" t="str">
        <f aca="false">IF(AC121="","",1)</f>
        <v/>
      </c>
    </row>
    <row r="122" customFormat="false" ht="15" hidden="false" customHeight="false" outlineLevel="0" collapsed="false">
      <c r="A122" s="8"/>
      <c r="B122" s="9"/>
      <c r="C122" s="34"/>
      <c r="D122" s="34"/>
      <c r="E122" s="34"/>
      <c r="F122" s="10"/>
      <c r="G122" s="10"/>
      <c r="H122" s="8"/>
      <c r="I122" s="10"/>
      <c r="J122" s="9"/>
      <c r="K122" s="9"/>
      <c r="L122" s="10"/>
      <c r="M122" s="11"/>
      <c r="N122" s="12"/>
      <c r="O122" s="13"/>
      <c r="P122" s="13"/>
      <c r="Q122" s="8"/>
      <c r="R122" s="34"/>
      <c r="S122" s="10"/>
      <c r="T122" s="14"/>
      <c r="U122" s="14"/>
      <c r="V122" s="34"/>
      <c r="W122" s="34"/>
      <c r="X122" s="13"/>
      <c r="Y122" s="15" t="str">
        <f aca="false">IF(OR(A122="",H122=""),"",H122-A122)</f>
        <v/>
      </c>
      <c r="Z122" s="15" t="str">
        <f aca="false">IF(OR(A122="",Q122=""),"",Q122-A122)</f>
        <v/>
      </c>
      <c r="AA122" s="16" t="str">
        <f aca="false">IF(OR(L122="",J122=""),"",L122*IF(K122="",$C$3,K122)*J122*IF(E122="Short",1,-1))</f>
        <v/>
      </c>
      <c r="AB122" s="16" t="str">
        <f aca="false">IF(OR(A122="",L122="",J122=""),"",IF(N(U122)&gt;0,U122,IF(E122="Long",L122*IF(K122="",$C$3,K122)*J122,IF(AND(N(F122)&gt;0,N(G122)&gt;0),MAX(0,ABS(F122-G122)-L122)*IF(K122="",$C$3,K122)*J122,IF(AND(D122="Put",N(F122)&gt;0),MAX(0,F122-L122)*IF(K122="",$C$3,K122)*J122,"")))))</f>
        <v/>
      </c>
      <c r="AC122" s="16" t="str">
        <f aca="false">IF(OR(A122="",L122="",J122="",R122="",R122="Open"),"",IF(E122="Short",L122-N(S122),N(S122)-L122)*IF(K122="",$C$3,K122)*J122-N(T122))</f>
        <v/>
      </c>
      <c r="AD122" s="17" t="str">
        <f aca="false">IF(OR(AC122="",AB122=""),"",IF(AB122&gt;0,AC122/AB122,""))</f>
        <v/>
      </c>
      <c r="AE122" s="18" t="str">
        <f aca="false">IF(OR(AC122="",Q122=""),"",DATE(YEAR(Q122),MONTH(Q122),1))</f>
        <v/>
      </c>
      <c r="AF122" s="15" t="str">
        <f aca="false">IF(AC122="","",1)</f>
        <v/>
      </c>
    </row>
    <row r="123" customFormat="false" ht="15" hidden="false" customHeight="false" outlineLevel="0" collapsed="false">
      <c r="A123" s="8"/>
      <c r="B123" s="9"/>
      <c r="C123" s="34"/>
      <c r="D123" s="34"/>
      <c r="E123" s="34"/>
      <c r="F123" s="10"/>
      <c r="G123" s="10"/>
      <c r="H123" s="8"/>
      <c r="I123" s="10"/>
      <c r="J123" s="9"/>
      <c r="K123" s="9"/>
      <c r="L123" s="10"/>
      <c r="M123" s="11"/>
      <c r="N123" s="12"/>
      <c r="O123" s="13"/>
      <c r="P123" s="13"/>
      <c r="Q123" s="8"/>
      <c r="R123" s="34"/>
      <c r="S123" s="10"/>
      <c r="T123" s="14"/>
      <c r="U123" s="14"/>
      <c r="V123" s="34"/>
      <c r="W123" s="34"/>
      <c r="X123" s="13"/>
      <c r="Y123" s="15" t="str">
        <f aca="false">IF(OR(A123="",H123=""),"",H123-A123)</f>
        <v/>
      </c>
      <c r="Z123" s="15" t="str">
        <f aca="false">IF(OR(A123="",Q123=""),"",Q123-A123)</f>
        <v/>
      </c>
      <c r="AA123" s="16" t="str">
        <f aca="false">IF(OR(L123="",J123=""),"",L123*IF(K123="",$C$3,K123)*J123*IF(E123="Short",1,-1))</f>
        <v/>
      </c>
      <c r="AB123" s="16" t="str">
        <f aca="false">IF(OR(A123="",L123="",J123=""),"",IF(N(U123)&gt;0,U123,IF(E123="Long",L123*IF(K123="",$C$3,K123)*J123,IF(AND(N(F123)&gt;0,N(G123)&gt;0),MAX(0,ABS(F123-G123)-L123)*IF(K123="",$C$3,K123)*J123,IF(AND(D123="Put",N(F123)&gt;0),MAX(0,F123-L123)*IF(K123="",$C$3,K123)*J123,"")))))</f>
        <v/>
      </c>
      <c r="AC123" s="16" t="str">
        <f aca="false">IF(OR(A123="",L123="",J123="",R123="",R123="Open"),"",IF(E123="Short",L123-N(S123),N(S123)-L123)*IF(K123="",$C$3,K123)*J123-N(T123))</f>
        <v/>
      </c>
      <c r="AD123" s="17" t="str">
        <f aca="false">IF(OR(AC123="",AB123=""),"",IF(AB123&gt;0,AC123/AB123,""))</f>
        <v/>
      </c>
      <c r="AE123" s="18" t="str">
        <f aca="false">IF(OR(AC123="",Q123=""),"",DATE(YEAR(Q123),MONTH(Q123),1))</f>
        <v/>
      </c>
      <c r="AF123" s="15" t="str">
        <f aca="false">IF(AC123="","",1)</f>
        <v/>
      </c>
    </row>
    <row r="124" customFormat="false" ht="15" hidden="false" customHeight="false" outlineLevel="0" collapsed="false">
      <c r="A124" s="8"/>
      <c r="B124" s="9"/>
      <c r="C124" s="34"/>
      <c r="D124" s="34"/>
      <c r="E124" s="34"/>
      <c r="F124" s="10"/>
      <c r="G124" s="10"/>
      <c r="H124" s="8"/>
      <c r="I124" s="10"/>
      <c r="J124" s="9"/>
      <c r="K124" s="9"/>
      <c r="L124" s="10"/>
      <c r="M124" s="11"/>
      <c r="N124" s="12"/>
      <c r="O124" s="13"/>
      <c r="P124" s="13"/>
      <c r="Q124" s="8"/>
      <c r="R124" s="34"/>
      <c r="S124" s="10"/>
      <c r="T124" s="14"/>
      <c r="U124" s="14"/>
      <c r="V124" s="34"/>
      <c r="W124" s="34"/>
      <c r="X124" s="13"/>
      <c r="Y124" s="15" t="str">
        <f aca="false">IF(OR(A124="",H124=""),"",H124-A124)</f>
        <v/>
      </c>
      <c r="Z124" s="15" t="str">
        <f aca="false">IF(OR(A124="",Q124=""),"",Q124-A124)</f>
        <v/>
      </c>
      <c r="AA124" s="16" t="str">
        <f aca="false">IF(OR(L124="",J124=""),"",L124*IF(K124="",$C$3,K124)*J124*IF(E124="Short",1,-1))</f>
        <v/>
      </c>
      <c r="AB124" s="16" t="str">
        <f aca="false">IF(OR(A124="",L124="",J124=""),"",IF(N(U124)&gt;0,U124,IF(E124="Long",L124*IF(K124="",$C$3,K124)*J124,IF(AND(N(F124)&gt;0,N(G124)&gt;0),MAX(0,ABS(F124-G124)-L124)*IF(K124="",$C$3,K124)*J124,IF(AND(D124="Put",N(F124)&gt;0),MAX(0,F124-L124)*IF(K124="",$C$3,K124)*J124,"")))))</f>
        <v/>
      </c>
      <c r="AC124" s="16" t="str">
        <f aca="false">IF(OR(A124="",L124="",J124="",R124="",R124="Open"),"",IF(E124="Short",L124-N(S124),N(S124)-L124)*IF(K124="",$C$3,K124)*J124-N(T124))</f>
        <v/>
      </c>
      <c r="AD124" s="17" t="str">
        <f aca="false">IF(OR(AC124="",AB124=""),"",IF(AB124&gt;0,AC124/AB124,""))</f>
        <v/>
      </c>
      <c r="AE124" s="18" t="str">
        <f aca="false">IF(OR(AC124="",Q124=""),"",DATE(YEAR(Q124),MONTH(Q124),1))</f>
        <v/>
      </c>
      <c r="AF124" s="15" t="str">
        <f aca="false">IF(AC124="","",1)</f>
        <v/>
      </c>
    </row>
    <row r="125" customFormat="false" ht="15" hidden="false" customHeight="false" outlineLevel="0" collapsed="false">
      <c r="A125" s="8"/>
      <c r="B125" s="9"/>
      <c r="C125" s="34"/>
      <c r="D125" s="34"/>
      <c r="E125" s="34"/>
      <c r="F125" s="10"/>
      <c r="G125" s="10"/>
      <c r="H125" s="8"/>
      <c r="I125" s="10"/>
      <c r="J125" s="9"/>
      <c r="K125" s="9"/>
      <c r="L125" s="10"/>
      <c r="M125" s="11"/>
      <c r="N125" s="12"/>
      <c r="O125" s="13"/>
      <c r="P125" s="13"/>
      <c r="Q125" s="8"/>
      <c r="R125" s="34"/>
      <c r="S125" s="10"/>
      <c r="T125" s="14"/>
      <c r="U125" s="14"/>
      <c r="V125" s="34"/>
      <c r="W125" s="34"/>
      <c r="X125" s="13"/>
      <c r="Y125" s="15" t="str">
        <f aca="false">IF(OR(A125="",H125=""),"",H125-A125)</f>
        <v/>
      </c>
      <c r="Z125" s="15" t="str">
        <f aca="false">IF(OR(A125="",Q125=""),"",Q125-A125)</f>
        <v/>
      </c>
      <c r="AA125" s="16" t="str">
        <f aca="false">IF(OR(L125="",J125=""),"",L125*IF(K125="",$C$3,K125)*J125*IF(E125="Short",1,-1))</f>
        <v/>
      </c>
      <c r="AB125" s="16" t="str">
        <f aca="false">IF(OR(A125="",L125="",J125=""),"",IF(N(U125)&gt;0,U125,IF(E125="Long",L125*IF(K125="",$C$3,K125)*J125,IF(AND(N(F125)&gt;0,N(G125)&gt;0),MAX(0,ABS(F125-G125)-L125)*IF(K125="",$C$3,K125)*J125,IF(AND(D125="Put",N(F125)&gt;0),MAX(0,F125-L125)*IF(K125="",$C$3,K125)*J125,"")))))</f>
        <v/>
      </c>
      <c r="AC125" s="16" t="str">
        <f aca="false">IF(OR(A125="",L125="",J125="",R125="",R125="Open"),"",IF(E125="Short",L125-N(S125),N(S125)-L125)*IF(K125="",$C$3,K125)*J125-N(T125))</f>
        <v/>
      </c>
      <c r="AD125" s="17" t="str">
        <f aca="false">IF(OR(AC125="",AB125=""),"",IF(AB125&gt;0,AC125/AB125,""))</f>
        <v/>
      </c>
      <c r="AE125" s="18" t="str">
        <f aca="false">IF(OR(AC125="",Q125=""),"",DATE(YEAR(Q125),MONTH(Q125),1))</f>
        <v/>
      </c>
      <c r="AF125" s="15" t="str">
        <f aca="false">IF(AC125="","",1)</f>
        <v/>
      </c>
    </row>
    <row r="126" customFormat="false" ht="15" hidden="false" customHeight="false" outlineLevel="0" collapsed="false">
      <c r="A126" s="8"/>
      <c r="B126" s="9"/>
      <c r="C126" s="34"/>
      <c r="D126" s="34"/>
      <c r="E126" s="34"/>
      <c r="F126" s="10"/>
      <c r="G126" s="10"/>
      <c r="H126" s="8"/>
      <c r="I126" s="10"/>
      <c r="J126" s="9"/>
      <c r="K126" s="9"/>
      <c r="L126" s="10"/>
      <c r="M126" s="11"/>
      <c r="N126" s="12"/>
      <c r="O126" s="13"/>
      <c r="P126" s="13"/>
      <c r="Q126" s="8"/>
      <c r="R126" s="34"/>
      <c r="S126" s="10"/>
      <c r="T126" s="14"/>
      <c r="U126" s="14"/>
      <c r="V126" s="34"/>
      <c r="W126" s="34"/>
      <c r="X126" s="13"/>
      <c r="Y126" s="15" t="str">
        <f aca="false">IF(OR(A126="",H126=""),"",H126-A126)</f>
        <v/>
      </c>
      <c r="Z126" s="15" t="str">
        <f aca="false">IF(OR(A126="",Q126=""),"",Q126-A126)</f>
        <v/>
      </c>
      <c r="AA126" s="16" t="str">
        <f aca="false">IF(OR(L126="",J126=""),"",L126*IF(K126="",$C$3,K126)*J126*IF(E126="Short",1,-1))</f>
        <v/>
      </c>
      <c r="AB126" s="16" t="str">
        <f aca="false">IF(OR(A126="",L126="",J126=""),"",IF(N(U126)&gt;0,U126,IF(E126="Long",L126*IF(K126="",$C$3,K126)*J126,IF(AND(N(F126)&gt;0,N(G126)&gt;0),MAX(0,ABS(F126-G126)-L126)*IF(K126="",$C$3,K126)*J126,IF(AND(D126="Put",N(F126)&gt;0),MAX(0,F126-L126)*IF(K126="",$C$3,K126)*J126,"")))))</f>
        <v/>
      </c>
      <c r="AC126" s="16" t="str">
        <f aca="false">IF(OR(A126="",L126="",J126="",R126="",R126="Open"),"",IF(E126="Short",L126-N(S126),N(S126)-L126)*IF(K126="",$C$3,K126)*J126-N(T126))</f>
        <v/>
      </c>
      <c r="AD126" s="17" t="str">
        <f aca="false">IF(OR(AC126="",AB126=""),"",IF(AB126&gt;0,AC126/AB126,""))</f>
        <v/>
      </c>
      <c r="AE126" s="18" t="str">
        <f aca="false">IF(OR(AC126="",Q126=""),"",DATE(YEAR(Q126),MONTH(Q126),1))</f>
        <v/>
      </c>
      <c r="AF126" s="15" t="str">
        <f aca="false">IF(AC126="","",1)</f>
        <v/>
      </c>
    </row>
    <row r="127" customFormat="false" ht="15" hidden="false" customHeight="false" outlineLevel="0" collapsed="false">
      <c r="A127" s="8"/>
      <c r="B127" s="9"/>
      <c r="C127" s="34"/>
      <c r="D127" s="34"/>
      <c r="E127" s="34"/>
      <c r="F127" s="10"/>
      <c r="G127" s="10"/>
      <c r="H127" s="8"/>
      <c r="I127" s="10"/>
      <c r="J127" s="9"/>
      <c r="K127" s="9"/>
      <c r="L127" s="10"/>
      <c r="M127" s="11"/>
      <c r="N127" s="12"/>
      <c r="O127" s="13"/>
      <c r="P127" s="13"/>
      <c r="Q127" s="8"/>
      <c r="R127" s="34"/>
      <c r="S127" s="10"/>
      <c r="T127" s="14"/>
      <c r="U127" s="14"/>
      <c r="V127" s="34"/>
      <c r="W127" s="34"/>
      <c r="X127" s="13"/>
      <c r="Y127" s="15" t="str">
        <f aca="false">IF(OR(A127="",H127=""),"",H127-A127)</f>
        <v/>
      </c>
      <c r="Z127" s="15" t="str">
        <f aca="false">IF(OR(A127="",Q127=""),"",Q127-A127)</f>
        <v/>
      </c>
      <c r="AA127" s="16" t="str">
        <f aca="false">IF(OR(L127="",J127=""),"",L127*IF(K127="",$C$3,K127)*J127*IF(E127="Short",1,-1))</f>
        <v/>
      </c>
      <c r="AB127" s="16" t="str">
        <f aca="false">IF(OR(A127="",L127="",J127=""),"",IF(N(U127)&gt;0,U127,IF(E127="Long",L127*IF(K127="",$C$3,K127)*J127,IF(AND(N(F127)&gt;0,N(G127)&gt;0),MAX(0,ABS(F127-G127)-L127)*IF(K127="",$C$3,K127)*J127,IF(AND(D127="Put",N(F127)&gt;0),MAX(0,F127-L127)*IF(K127="",$C$3,K127)*J127,"")))))</f>
        <v/>
      </c>
      <c r="AC127" s="16" t="str">
        <f aca="false">IF(OR(A127="",L127="",J127="",R127="",R127="Open"),"",IF(E127="Short",L127-N(S127),N(S127)-L127)*IF(K127="",$C$3,K127)*J127-N(T127))</f>
        <v/>
      </c>
      <c r="AD127" s="17" t="str">
        <f aca="false">IF(OR(AC127="",AB127=""),"",IF(AB127&gt;0,AC127/AB127,""))</f>
        <v/>
      </c>
      <c r="AE127" s="18" t="str">
        <f aca="false">IF(OR(AC127="",Q127=""),"",DATE(YEAR(Q127),MONTH(Q127),1))</f>
        <v/>
      </c>
      <c r="AF127" s="15" t="str">
        <f aca="false">IF(AC127="","",1)</f>
        <v/>
      </c>
    </row>
    <row r="128" customFormat="false" ht="15" hidden="false" customHeight="false" outlineLevel="0" collapsed="false">
      <c r="A128" s="8"/>
      <c r="B128" s="9"/>
      <c r="C128" s="34"/>
      <c r="D128" s="34"/>
      <c r="E128" s="34"/>
      <c r="F128" s="10"/>
      <c r="G128" s="10"/>
      <c r="H128" s="8"/>
      <c r="I128" s="10"/>
      <c r="J128" s="9"/>
      <c r="K128" s="9"/>
      <c r="L128" s="10"/>
      <c r="M128" s="11"/>
      <c r="N128" s="12"/>
      <c r="O128" s="13"/>
      <c r="P128" s="13"/>
      <c r="Q128" s="8"/>
      <c r="R128" s="34"/>
      <c r="S128" s="10"/>
      <c r="T128" s="14"/>
      <c r="U128" s="14"/>
      <c r="V128" s="34"/>
      <c r="W128" s="34"/>
      <c r="X128" s="13"/>
      <c r="Y128" s="15" t="str">
        <f aca="false">IF(OR(A128="",H128=""),"",H128-A128)</f>
        <v/>
      </c>
      <c r="Z128" s="15" t="str">
        <f aca="false">IF(OR(A128="",Q128=""),"",Q128-A128)</f>
        <v/>
      </c>
      <c r="AA128" s="16" t="str">
        <f aca="false">IF(OR(L128="",J128=""),"",L128*IF(K128="",$C$3,K128)*J128*IF(E128="Short",1,-1))</f>
        <v/>
      </c>
      <c r="AB128" s="16" t="str">
        <f aca="false">IF(OR(A128="",L128="",J128=""),"",IF(N(U128)&gt;0,U128,IF(E128="Long",L128*IF(K128="",$C$3,K128)*J128,IF(AND(N(F128)&gt;0,N(G128)&gt;0),MAX(0,ABS(F128-G128)-L128)*IF(K128="",$C$3,K128)*J128,IF(AND(D128="Put",N(F128)&gt;0),MAX(0,F128-L128)*IF(K128="",$C$3,K128)*J128,"")))))</f>
        <v/>
      </c>
      <c r="AC128" s="16" t="str">
        <f aca="false">IF(OR(A128="",L128="",J128="",R128="",R128="Open"),"",IF(E128="Short",L128-N(S128),N(S128)-L128)*IF(K128="",$C$3,K128)*J128-N(T128))</f>
        <v/>
      </c>
      <c r="AD128" s="17" t="str">
        <f aca="false">IF(OR(AC128="",AB128=""),"",IF(AB128&gt;0,AC128/AB128,""))</f>
        <v/>
      </c>
      <c r="AE128" s="18" t="str">
        <f aca="false">IF(OR(AC128="",Q128=""),"",DATE(YEAR(Q128),MONTH(Q128),1))</f>
        <v/>
      </c>
      <c r="AF128" s="15" t="str">
        <f aca="false">IF(AC128="","",1)</f>
        <v/>
      </c>
    </row>
    <row r="129" customFormat="false" ht="15" hidden="false" customHeight="false" outlineLevel="0" collapsed="false">
      <c r="A129" s="8"/>
      <c r="B129" s="9"/>
      <c r="C129" s="34"/>
      <c r="D129" s="34"/>
      <c r="E129" s="34"/>
      <c r="F129" s="10"/>
      <c r="G129" s="10"/>
      <c r="H129" s="8"/>
      <c r="I129" s="10"/>
      <c r="J129" s="9"/>
      <c r="K129" s="9"/>
      <c r="L129" s="10"/>
      <c r="M129" s="11"/>
      <c r="N129" s="12"/>
      <c r="O129" s="13"/>
      <c r="P129" s="13"/>
      <c r="Q129" s="8"/>
      <c r="R129" s="34"/>
      <c r="S129" s="10"/>
      <c r="T129" s="14"/>
      <c r="U129" s="14"/>
      <c r="V129" s="34"/>
      <c r="W129" s="34"/>
      <c r="X129" s="13"/>
      <c r="Y129" s="15" t="str">
        <f aca="false">IF(OR(A129="",H129=""),"",H129-A129)</f>
        <v/>
      </c>
      <c r="Z129" s="15" t="str">
        <f aca="false">IF(OR(A129="",Q129=""),"",Q129-A129)</f>
        <v/>
      </c>
      <c r="AA129" s="16" t="str">
        <f aca="false">IF(OR(L129="",J129=""),"",L129*IF(K129="",$C$3,K129)*J129*IF(E129="Short",1,-1))</f>
        <v/>
      </c>
      <c r="AB129" s="16" t="str">
        <f aca="false">IF(OR(A129="",L129="",J129=""),"",IF(N(U129)&gt;0,U129,IF(E129="Long",L129*IF(K129="",$C$3,K129)*J129,IF(AND(N(F129)&gt;0,N(G129)&gt;0),MAX(0,ABS(F129-G129)-L129)*IF(K129="",$C$3,K129)*J129,IF(AND(D129="Put",N(F129)&gt;0),MAX(0,F129-L129)*IF(K129="",$C$3,K129)*J129,"")))))</f>
        <v/>
      </c>
      <c r="AC129" s="16" t="str">
        <f aca="false">IF(OR(A129="",L129="",J129="",R129="",R129="Open"),"",IF(E129="Short",L129-N(S129),N(S129)-L129)*IF(K129="",$C$3,K129)*J129-N(T129))</f>
        <v/>
      </c>
      <c r="AD129" s="17" t="str">
        <f aca="false">IF(OR(AC129="",AB129=""),"",IF(AB129&gt;0,AC129/AB129,""))</f>
        <v/>
      </c>
      <c r="AE129" s="18" t="str">
        <f aca="false">IF(OR(AC129="",Q129=""),"",DATE(YEAR(Q129),MONTH(Q129),1))</f>
        <v/>
      </c>
      <c r="AF129" s="15" t="str">
        <f aca="false">IF(AC129="","",1)</f>
        <v/>
      </c>
    </row>
    <row r="130" customFormat="false" ht="15" hidden="false" customHeight="false" outlineLevel="0" collapsed="false">
      <c r="A130" s="8"/>
      <c r="B130" s="9"/>
      <c r="C130" s="34"/>
      <c r="D130" s="34"/>
      <c r="E130" s="34"/>
      <c r="F130" s="10"/>
      <c r="G130" s="10"/>
      <c r="H130" s="8"/>
      <c r="I130" s="10"/>
      <c r="J130" s="9"/>
      <c r="K130" s="9"/>
      <c r="L130" s="10"/>
      <c r="M130" s="11"/>
      <c r="N130" s="12"/>
      <c r="O130" s="13"/>
      <c r="P130" s="13"/>
      <c r="Q130" s="8"/>
      <c r="R130" s="34"/>
      <c r="S130" s="10"/>
      <c r="T130" s="14"/>
      <c r="U130" s="14"/>
      <c r="V130" s="34"/>
      <c r="W130" s="34"/>
      <c r="X130" s="13"/>
      <c r="Y130" s="15" t="str">
        <f aca="false">IF(OR(A130="",H130=""),"",H130-A130)</f>
        <v/>
      </c>
      <c r="Z130" s="15" t="str">
        <f aca="false">IF(OR(A130="",Q130=""),"",Q130-A130)</f>
        <v/>
      </c>
      <c r="AA130" s="16" t="str">
        <f aca="false">IF(OR(L130="",J130=""),"",L130*IF(K130="",$C$3,K130)*J130*IF(E130="Short",1,-1))</f>
        <v/>
      </c>
      <c r="AB130" s="16" t="str">
        <f aca="false">IF(OR(A130="",L130="",J130=""),"",IF(N(U130)&gt;0,U130,IF(E130="Long",L130*IF(K130="",$C$3,K130)*J130,IF(AND(N(F130)&gt;0,N(G130)&gt;0),MAX(0,ABS(F130-G130)-L130)*IF(K130="",$C$3,K130)*J130,IF(AND(D130="Put",N(F130)&gt;0),MAX(0,F130-L130)*IF(K130="",$C$3,K130)*J130,"")))))</f>
        <v/>
      </c>
      <c r="AC130" s="16" t="str">
        <f aca="false">IF(OR(A130="",L130="",J130="",R130="",R130="Open"),"",IF(E130="Short",L130-N(S130),N(S130)-L130)*IF(K130="",$C$3,K130)*J130-N(T130))</f>
        <v/>
      </c>
      <c r="AD130" s="17" t="str">
        <f aca="false">IF(OR(AC130="",AB130=""),"",IF(AB130&gt;0,AC130/AB130,""))</f>
        <v/>
      </c>
      <c r="AE130" s="18" t="str">
        <f aca="false">IF(OR(AC130="",Q130=""),"",DATE(YEAR(Q130),MONTH(Q130),1))</f>
        <v/>
      </c>
      <c r="AF130" s="15" t="str">
        <f aca="false">IF(AC130="","",1)</f>
        <v/>
      </c>
    </row>
    <row r="131" customFormat="false" ht="15" hidden="false" customHeight="false" outlineLevel="0" collapsed="false">
      <c r="A131" s="8"/>
      <c r="B131" s="9"/>
      <c r="C131" s="34"/>
      <c r="D131" s="34"/>
      <c r="E131" s="34"/>
      <c r="F131" s="10"/>
      <c r="G131" s="10"/>
      <c r="H131" s="8"/>
      <c r="I131" s="10"/>
      <c r="J131" s="9"/>
      <c r="K131" s="9"/>
      <c r="L131" s="10"/>
      <c r="M131" s="11"/>
      <c r="N131" s="12"/>
      <c r="O131" s="13"/>
      <c r="P131" s="13"/>
      <c r="Q131" s="8"/>
      <c r="R131" s="34"/>
      <c r="S131" s="10"/>
      <c r="T131" s="14"/>
      <c r="U131" s="14"/>
      <c r="V131" s="34"/>
      <c r="W131" s="34"/>
      <c r="X131" s="13"/>
      <c r="Y131" s="15" t="str">
        <f aca="false">IF(OR(A131="",H131=""),"",H131-A131)</f>
        <v/>
      </c>
      <c r="Z131" s="15" t="str">
        <f aca="false">IF(OR(A131="",Q131=""),"",Q131-A131)</f>
        <v/>
      </c>
      <c r="AA131" s="16" t="str">
        <f aca="false">IF(OR(L131="",J131=""),"",L131*IF(K131="",$C$3,K131)*J131*IF(E131="Short",1,-1))</f>
        <v/>
      </c>
      <c r="AB131" s="16" t="str">
        <f aca="false">IF(OR(A131="",L131="",J131=""),"",IF(N(U131)&gt;0,U131,IF(E131="Long",L131*IF(K131="",$C$3,K131)*J131,IF(AND(N(F131)&gt;0,N(G131)&gt;0),MAX(0,ABS(F131-G131)-L131)*IF(K131="",$C$3,K131)*J131,IF(AND(D131="Put",N(F131)&gt;0),MAX(0,F131-L131)*IF(K131="",$C$3,K131)*J131,"")))))</f>
        <v/>
      </c>
      <c r="AC131" s="16" t="str">
        <f aca="false">IF(OR(A131="",L131="",J131="",R131="",R131="Open"),"",IF(E131="Short",L131-N(S131),N(S131)-L131)*IF(K131="",$C$3,K131)*J131-N(T131))</f>
        <v/>
      </c>
      <c r="AD131" s="17" t="str">
        <f aca="false">IF(OR(AC131="",AB131=""),"",IF(AB131&gt;0,AC131/AB131,""))</f>
        <v/>
      </c>
      <c r="AE131" s="18" t="str">
        <f aca="false">IF(OR(AC131="",Q131=""),"",DATE(YEAR(Q131),MONTH(Q131),1))</f>
        <v/>
      </c>
      <c r="AF131" s="15" t="str">
        <f aca="false">IF(AC131="","",1)</f>
        <v/>
      </c>
    </row>
    <row r="132" customFormat="false" ht="15" hidden="false" customHeight="false" outlineLevel="0" collapsed="false">
      <c r="A132" s="8"/>
      <c r="B132" s="9"/>
      <c r="C132" s="34"/>
      <c r="D132" s="34"/>
      <c r="E132" s="34"/>
      <c r="F132" s="10"/>
      <c r="G132" s="10"/>
      <c r="H132" s="8"/>
      <c r="I132" s="10"/>
      <c r="J132" s="9"/>
      <c r="K132" s="9"/>
      <c r="L132" s="10"/>
      <c r="M132" s="11"/>
      <c r="N132" s="12"/>
      <c r="O132" s="13"/>
      <c r="P132" s="13"/>
      <c r="Q132" s="8"/>
      <c r="R132" s="34"/>
      <c r="S132" s="10"/>
      <c r="T132" s="14"/>
      <c r="U132" s="14"/>
      <c r="V132" s="34"/>
      <c r="W132" s="34"/>
      <c r="X132" s="13"/>
      <c r="Y132" s="15" t="str">
        <f aca="false">IF(OR(A132="",H132=""),"",H132-A132)</f>
        <v/>
      </c>
      <c r="Z132" s="15" t="str">
        <f aca="false">IF(OR(A132="",Q132=""),"",Q132-A132)</f>
        <v/>
      </c>
      <c r="AA132" s="16" t="str">
        <f aca="false">IF(OR(L132="",J132=""),"",L132*IF(K132="",$C$3,K132)*J132*IF(E132="Short",1,-1))</f>
        <v/>
      </c>
      <c r="AB132" s="16" t="str">
        <f aca="false">IF(OR(A132="",L132="",J132=""),"",IF(N(U132)&gt;0,U132,IF(E132="Long",L132*IF(K132="",$C$3,K132)*J132,IF(AND(N(F132)&gt;0,N(G132)&gt;0),MAX(0,ABS(F132-G132)-L132)*IF(K132="",$C$3,K132)*J132,IF(AND(D132="Put",N(F132)&gt;0),MAX(0,F132-L132)*IF(K132="",$C$3,K132)*J132,"")))))</f>
        <v/>
      </c>
      <c r="AC132" s="16" t="str">
        <f aca="false">IF(OR(A132="",L132="",J132="",R132="",R132="Open"),"",IF(E132="Short",L132-N(S132),N(S132)-L132)*IF(K132="",$C$3,K132)*J132-N(T132))</f>
        <v/>
      </c>
      <c r="AD132" s="17" t="str">
        <f aca="false">IF(OR(AC132="",AB132=""),"",IF(AB132&gt;0,AC132/AB132,""))</f>
        <v/>
      </c>
      <c r="AE132" s="18" t="str">
        <f aca="false">IF(OR(AC132="",Q132=""),"",DATE(YEAR(Q132),MONTH(Q132),1))</f>
        <v/>
      </c>
      <c r="AF132" s="15" t="str">
        <f aca="false">IF(AC132="","",1)</f>
        <v/>
      </c>
    </row>
    <row r="133" customFormat="false" ht="15" hidden="false" customHeight="false" outlineLevel="0" collapsed="false">
      <c r="A133" s="8"/>
      <c r="B133" s="9"/>
      <c r="C133" s="34"/>
      <c r="D133" s="34"/>
      <c r="E133" s="34"/>
      <c r="F133" s="10"/>
      <c r="G133" s="10"/>
      <c r="H133" s="8"/>
      <c r="I133" s="10"/>
      <c r="J133" s="9"/>
      <c r="K133" s="9"/>
      <c r="L133" s="10"/>
      <c r="M133" s="11"/>
      <c r="N133" s="12"/>
      <c r="O133" s="13"/>
      <c r="P133" s="13"/>
      <c r="Q133" s="8"/>
      <c r="R133" s="34"/>
      <c r="S133" s="10"/>
      <c r="T133" s="14"/>
      <c r="U133" s="14"/>
      <c r="V133" s="34"/>
      <c r="W133" s="34"/>
      <c r="X133" s="13"/>
      <c r="Y133" s="15" t="str">
        <f aca="false">IF(OR(A133="",H133=""),"",H133-A133)</f>
        <v/>
      </c>
      <c r="Z133" s="15" t="str">
        <f aca="false">IF(OR(A133="",Q133=""),"",Q133-A133)</f>
        <v/>
      </c>
      <c r="AA133" s="16" t="str">
        <f aca="false">IF(OR(L133="",J133=""),"",L133*IF(K133="",$C$3,K133)*J133*IF(E133="Short",1,-1))</f>
        <v/>
      </c>
      <c r="AB133" s="16" t="str">
        <f aca="false">IF(OR(A133="",L133="",J133=""),"",IF(N(U133)&gt;0,U133,IF(E133="Long",L133*IF(K133="",$C$3,K133)*J133,IF(AND(N(F133)&gt;0,N(G133)&gt;0),MAX(0,ABS(F133-G133)-L133)*IF(K133="",$C$3,K133)*J133,IF(AND(D133="Put",N(F133)&gt;0),MAX(0,F133-L133)*IF(K133="",$C$3,K133)*J133,"")))))</f>
        <v/>
      </c>
      <c r="AC133" s="16" t="str">
        <f aca="false">IF(OR(A133="",L133="",J133="",R133="",R133="Open"),"",IF(E133="Short",L133-N(S133),N(S133)-L133)*IF(K133="",$C$3,K133)*J133-N(T133))</f>
        <v/>
      </c>
      <c r="AD133" s="17" t="str">
        <f aca="false">IF(OR(AC133="",AB133=""),"",IF(AB133&gt;0,AC133/AB133,""))</f>
        <v/>
      </c>
      <c r="AE133" s="18" t="str">
        <f aca="false">IF(OR(AC133="",Q133=""),"",DATE(YEAR(Q133),MONTH(Q133),1))</f>
        <v/>
      </c>
      <c r="AF133" s="15" t="str">
        <f aca="false">IF(AC133="","",1)</f>
        <v/>
      </c>
    </row>
    <row r="134" customFormat="false" ht="15" hidden="false" customHeight="false" outlineLevel="0" collapsed="false">
      <c r="A134" s="8"/>
      <c r="B134" s="9"/>
      <c r="C134" s="34"/>
      <c r="D134" s="34"/>
      <c r="E134" s="34"/>
      <c r="F134" s="10"/>
      <c r="G134" s="10"/>
      <c r="H134" s="8"/>
      <c r="I134" s="10"/>
      <c r="J134" s="9"/>
      <c r="K134" s="9"/>
      <c r="L134" s="10"/>
      <c r="M134" s="11"/>
      <c r="N134" s="12"/>
      <c r="O134" s="13"/>
      <c r="P134" s="13"/>
      <c r="Q134" s="8"/>
      <c r="R134" s="34"/>
      <c r="S134" s="10"/>
      <c r="T134" s="14"/>
      <c r="U134" s="14"/>
      <c r="V134" s="34"/>
      <c r="W134" s="34"/>
      <c r="X134" s="13"/>
      <c r="Y134" s="15" t="str">
        <f aca="false">IF(OR(A134="",H134=""),"",H134-A134)</f>
        <v/>
      </c>
      <c r="Z134" s="15" t="str">
        <f aca="false">IF(OR(A134="",Q134=""),"",Q134-A134)</f>
        <v/>
      </c>
      <c r="AA134" s="16" t="str">
        <f aca="false">IF(OR(L134="",J134=""),"",L134*IF(K134="",$C$3,K134)*J134*IF(E134="Short",1,-1))</f>
        <v/>
      </c>
      <c r="AB134" s="16" t="str">
        <f aca="false">IF(OR(A134="",L134="",J134=""),"",IF(N(U134)&gt;0,U134,IF(E134="Long",L134*IF(K134="",$C$3,K134)*J134,IF(AND(N(F134)&gt;0,N(G134)&gt;0),MAX(0,ABS(F134-G134)-L134)*IF(K134="",$C$3,K134)*J134,IF(AND(D134="Put",N(F134)&gt;0),MAX(0,F134-L134)*IF(K134="",$C$3,K134)*J134,"")))))</f>
        <v/>
      </c>
      <c r="AC134" s="16" t="str">
        <f aca="false">IF(OR(A134="",L134="",J134="",R134="",R134="Open"),"",IF(E134="Short",L134-N(S134),N(S134)-L134)*IF(K134="",$C$3,K134)*J134-N(T134))</f>
        <v/>
      </c>
      <c r="AD134" s="17" t="str">
        <f aca="false">IF(OR(AC134="",AB134=""),"",IF(AB134&gt;0,AC134/AB134,""))</f>
        <v/>
      </c>
      <c r="AE134" s="18" t="str">
        <f aca="false">IF(OR(AC134="",Q134=""),"",DATE(YEAR(Q134),MONTH(Q134),1))</f>
        <v/>
      </c>
      <c r="AF134" s="15" t="str">
        <f aca="false">IF(AC134="","",1)</f>
        <v/>
      </c>
    </row>
    <row r="135" customFormat="false" ht="15" hidden="false" customHeight="false" outlineLevel="0" collapsed="false">
      <c r="A135" s="8"/>
      <c r="B135" s="9"/>
      <c r="C135" s="34"/>
      <c r="D135" s="34"/>
      <c r="E135" s="34"/>
      <c r="F135" s="10"/>
      <c r="G135" s="10"/>
      <c r="H135" s="8"/>
      <c r="I135" s="10"/>
      <c r="J135" s="9"/>
      <c r="K135" s="9"/>
      <c r="L135" s="10"/>
      <c r="M135" s="11"/>
      <c r="N135" s="12"/>
      <c r="O135" s="13"/>
      <c r="P135" s="13"/>
      <c r="Q135" s="8"/>
      <c r="R135" s="34"/>
      <c r="S135" s="10"/>
      <c r="T135" s="14"/>
      <c r="U135" s="14"/>
      <c r="V135" s="34"/>
      <c r="W135" s="34"/>
      <c r="X135" s="13"/>
      <c r="Y135" s="15" t="str">
        <f aca="false">IF(OR(A135="",H135=""),"",H135-A135)</f>
        <v/>
      </c>
      <c r="Z135" s="15" t="str">
        <f aca="false">IF(OR(A135="",Q135=""),"",Q135-A135)</f>
        <v/>
      </c>
      <c r="AA135" s="16" t="str">
        <f aca="false">IF(OR(L135="",J135=""),"",L135*IF(K135="",$C$3,K135)*J135*IF(E135="Short",1,-1))</f>
        <v/>
      </c>
      <c r="AB135" s="16" t="str">
        <f aca="false">IF(OR(A135="",L135="",J135=""),"",IF(N(U135)&gt;0,U135,IF(E135="Long",L135*IF(K135="",$C$3,K135)*J135,IF(AND(N(F135)&gt;0,N(G135)&gt;0),MAX(0,ABS(F135-G135)-L135)*IF(K135="",$C$3,K135)*J135,IF(AND(D135="Put",N(F135)&gt;0),MAX(0,F135-L135)*IF(K135="",$C$3,K135)*J135,"")))))</f>
        <v/>
      </c>
      <c r="AC135" s="16" t="str">
        <f aca="false">IF(OR(A135="",L135="",J135="",R135="",R135="Open"),"",IF(E135="Short",L135-N(S135),N(S135)-L135)*IF(K135="",$C$3,K135)*J135-N(T135))</f>
        <v/>
      </c>
      <c r="AD135" s="17" t="str">
        <f aca="false">IF(OR(AC135="",AB135=""),"",IF(AB135&gt;0,AC135/AB135,""))</f>
        <v/>
      </c>
      <c r="AE135" s="18" t="str">
        <f aca="false">IF(OR(AC135="",Q135=""),"",DATE(YEAR(Q135),MONTH(Q135),1))</f>
        <v/>
      </c>
      <c r="AF135" s="15" t="str">
        <f aca="false">IF(AC135="","",1)</f>
        <v/>
      </c>
    </row>
    <row r="136" customFormat="false" ht="15" hidden="false" customHeight="false" outlineLevel="0" collapsed="false">
      <c r="A136" s="8"/>
      <c r="B136" s="9"/>
      <c r="C136" s="34"/>
      <c r="D136" s="34"/>
      <c r="E136" s="34"/>
      <c r="F136" s="10"/>
      <c r="G136" s="10"/>
      <c r="H136" s="8"/>
      <c r="I136" s="10"/>
      <c r="J136" s="9"/>
      <c r="K136" s="9"/>
      <c r="L136" s="10"/>
      <c r="M136" s="11"/>
      <c r="N136" s="12"/>
      <c r="O136" s="13"/>
      <c r="P136" s="13"/>
      <c r="Q136" s="8"/>
      <c r="R136" s="34"/>
      <c r="S136" s="10"/>
      <c r="T136" s="14"/>
      <c r="U136" s="14"/>
      <c r="V136" s="34"/>
      <c r="W136" s="34"/>
      <c r="X136" s="13"/>
      <c r="Y136" s="15" t="str">
        <f aca="false">IF(OR(A136="",H136=""),"",H136-A136)</f>
        <v/>
      </c>
      <c r="Z136" s="15" t="str">
        <f aca="false">IF(OR(A136="",Q136=""),"",Q136-A136)</f>
        <v/>
      </c>
      <c r="AA136" s="16" t="str">
        <f aca="false">IF(OR(L136="",J136=""),"",L136*IF(K136="",$C$3,K136)*J136*IF(E136="Short",1,-1))</f>
        <v/>
      </c>
      <c r="AB136" s="16" t="str">
        <f aca="false">IF(OR(A136="",L136="",J136=""),"",IF(N(U136)&gt;0,U136,IF(E136="Long",L136*IF(K136="",$C$3,K136)*J136,IF(AND(N(F136)&gt;0,N(G136)&gt;0),MAX(0,ABS(F136-G136)-L136)*IF(K136="",$C$3,K136)*J136,IF(AND(D136="Put",N(F136)&gt;0),MAX(0,F136-L136)*IF(K136="",$C$3,K136)*J136,"")))))</f>
        <v/>
      </c>
      <c r="AC136" s="16" t="str">
        <f aca="false">IF(OR(A136="",L136="",J136="",R136="",R136="Open"),"",IF(E136="Short",L136-N(S136),N(S136)-L136)*IF(K136="",$C$3,K136)*J136-N(T136))</f>
        <v/>
      </c>
      <c r="AD136" s="17" t="str">
        <f aca="false">IF(OR(AC136="",AB136=""),"",IF(AB136&gt;0,AC136/AB136,""))</f>
        <v/>
      </c>
      <c r="AE136" s="18" t="str">
        <f aca="false">IF(OR(AC136="",Q136=""),"",DATE(YEAR(Q136),MONTH(Q136),1))</f>
        <v/>
      </c>
      <c r="AF136" s="15" t="str">
        <f aca="false">IF(AC136="","",1)</f>
        <v/>
      </c>
    </row>
    <row r="137" customFormat="false" ht="15" hidden="false" customHeight="false" outlineLevel="0" collapsed="false">
      <c r="A137" s="8"/>
      <c r="B137" s="9"/>
      <c r="C137" s="34"/>
      <c r="D137" s="34"/>
      <c r="E137" s="34"/>
      <c r="F137" s="10"/>
      <c r="G137" s="10"/>
      <c r="H137" s="8"/>
      <c r="I137" s="10"/>
      <c r="J137" s="9"/>
      <c r="K137" s="9"/>
      <c r="L137" s="10"/>
      <c r="M137" s="11"/>
      <c r="N137" s="12"/>
      <c r="O137" s="13"/>
      <c r="P137" s="13"/>
      <c r="Q137" s="8"/>
      <c r="R137" s="34"/>
      <c r="S137" s="10"/>
      <c r="T137" s="14"/>
      <c r="U137" s="14"/>
      <c r="V137" s="34"/>
      <c r="W137" s="34"/>
      <c r="X137" s="13"/>
      <c r="Y137" s="15" t="str">
        <f aca="false">IF(OR(A137="",H137=""),"",H137-A137)</f>
        <v/>
      </c>
      <c r="Z137" s="15" t="str">
        <f aca="false">IF(OR(A137="",Q137=""),"",Q137-A137)</f>
        <v/>
      </c>
      <c r="AA137" s="16" t="str">
        <f aca="false">IF(OR(L137="",J137=""),"",L137*IF(K137="",$C$3,K137)*J137*IF(E137="Short",1,-1))</f>
        <v/>
      </c>
      <c r="AB137" s="16" t="str">
        <f aca="false">IF(OR(A137="",L137="",J137=""),"",IF(N(U137)&gt;0,U137,IF(E137="Long",L137*IF(K137="",$C$3,K137)*J137,IF(AND(N(F137)&gt;0,N(G137)&gt;0),MAX(0,ABS(F137-G137)-L137)*IF(K137="",$C$3,K137)*J137,IF(AND(D137="Put",N(F137)&gt;0),MAX(0,F137-L137)*IF(K137="",$C$3,K137)*J137,"")))))</f>
        <v/>
      </c>
      <c r="AC137" s="16" t="str">
        <f aca="false">IF(OR(A137="",L137="",J137="",R137="",R137="Open"),"",IF(E137="Short",L137-N(S137),N(S137)-L137)*IF(K137="",$C$3,K137)*J137-N(T137))</f>
        <v/>
      </c>
      <c r="AD137" s="17" t="str">
        <f aca="false">IF(OR(AC137="",AB137=""),"",IF(AB137&gt;0,AC137/AB137,""))</f>
        <v/>
      </c>
      <c r="AE137" s="18" t="str">
        <f aca="false">IF(OR(AC137="",Q137=""),"",DATE(YEAR(Q137),MONTH(Q137),1))</f>
        <v/>
      </c>
      <c r="AF137" s="15" t="str">
        <f aca="false">IF(AC137="","",1)</f>
        <v/>
      </c>
    </row>
    <row r="138" customFormat="false" ht="15" hidden="false" customHeight="false" outlineLevel="0" collapsed="false">
      <c r="A138" s="8"/>
      <c r="B138" s="9"/>
      <c r="C138" s="34"/>
      <c r="D138" s="34"/>
      <c r="E138" s="34"/>
      <c r="F138" s="10"/>
      <c r="G138" s="10"/>
      <c r="H138" s="8"/>
      <c r="I138" s="10"/>
      <c r="J138" s="9"/>
      <c r="K138" s="9"/>
      <c r="L138" s="10"/>
      <c r="M138" s="11"/>
      <c r="N138" s="12"/>
      <c r="O138" s="13"/>
      <c r="P138" s="13"/>
      <c r="Q138" s="8"/>
      <c r="R138" s="34"/>
      <c r="S138" s="10"/>
      <c r="T138" s="14"/>
      <c r="U138" s="14"/>
      <c r="V138" s="34"/>
      <c r="W138" s="34"/>
      <c r="X138" s="13"/>
      <c r="Y138" s="15" t="str">
        <f aca="false">IF(OR(A138="",H138=""),"",H138-A138)</f>
        <v/>
      </c>
      <c r="Z138" s="15" t="str">
        <f aca="false">IF(OR(A138="",Q138=""),"",Q138-A138)</f>
        <v/>
      </c>
      <c r="AA138" s="16" t="str">
        <f aca="false">IF(OR(L138="",J138=""),"",L138*IF(K138="",$C$3,K138)*J138*IF(E138="Short",1,-1))</f>
        <v/>
      </c>
      <c r="AB138" s="16" t="str">
        <f aca="false">IF(OR(A138="",L138="",J138=""),"",IF(N(U138)&gt;0,U138,IF(E138="Long",L138*IF(K138="",$C$3,K138)*J138,IF(AND(N(F138)&gt;0,N(G138)&gt;0),MAX(0,ABS(F138-G138)-L138)*IF(K138="",$C$3,K138)*J138,IF(AND(D138="Put",N(F138)&gt;0),MAX(0,F138-L138)*IF(K138="",$C$3,K138)*J138,"")))))</f>
        <v/>
      </c>
      <c r="AC138" s="16" t="str">
        <f aca="false">IF(OR(A138="",L138="",J138="",R138="",R138="Open"),"",IF(E138="Short",L138-N(S138),N(S138)-L138)*IF(K138="",$C$3,K138)*J138-N(T138))</f>
        <v/>
      </c>
      <c r="AD138" s="17" t="str">
        <f aca="false">IF(OR(AC138="",AB138=""),"",IF(AB138&gt;0,AC138/AB138,""))</f>
        <v/>
      </c>
      <c r="AE138" s="18" t="str">
        <f aca="false">IF(OR(AC138="",Q138=""),"",DATE(YEAR(Q138),MONTH(Q138),1))</f>
        <v/>
      </c>
      <c r="AF138" s="15" t="str">
        <f aca="false">IF(AC138="","",1)</f>
        <v/>
      </c>
    </row>
    <row r="139" customFormat="false" ht="15" hidden="false" customHeight="false" outlineLevel="0" collapsed="false">
      <c r="A139" s="8"/>
      <c r="B139" s="9"/>
      <c r="C139" s="34"/>
      <c r="D139" s="34"/>
      <c r="E139" s="34"/>
      <c r="F139" s="10"/>
      <c r="G139" s="10"/>
      <c r="H139" s="8"/>
      <c r="I139" s="10"/>
      <c r="J139" s="9"/>
      <c r="K139" s="9"/>
      <c r="L139" s="10"/>
      <c r="M139" s="11"/>
      <c r="N139" s="12"/>
      <c r="O139" s="13"/>
      <c r="P139" s="13"/>
      <c r="Q139" s="8"/>
      <c r="R139" s="34"/>
      <c r="S139" s="10"/>
      <c r="T139" s="14"/>
      <c r="U139" s="14"/>
      <c r="V139" s="34"/>
      <c r="W139" s="34"/>
      <c r="X139" s="13"/>
      <c r="Y139" s="15" t="str">
        <f aca="false">IF(OR(A139="",H139=""),"",H139-A139)</f>
        <v/>
      </c>
      <c r="Z139" s="15" t="str">
        <f aca="false">IF(OR(A139="",Q139=""),"",Q139-A139)</f>
        <v/>
      </c>
      <c r="AA139" s="16" t="str">
        <f aca="false">IF(OR(L139="",J139=""),"",L139*IF(K139="",$C$3,K139)*J139*IF(E139="Short",1,-1))</f>
        <v/>
      </c>
      <c r="AB139" s="16" t="str">
        <f aca="false">IF(OR(A139="",L139="",J139=""),"",IF(N(U139)&gt;0,U139,IF(E139="Long",L139*IF(K139="",$C$3,K139)*J139,IF(AND(N(F139)&gt;0,N(G139)&gt;0),MAX(0,ABS(F139-G139)-L139)*IF(K139="",$C$3,K139)*J139,IF(AND(D139="Put",N(F139)&gt;0),MAX(0,F139-L139)*IF(K139="",$C$3,K139)*J139,"")))))</f>
        <v/>
      </c>
      <c r="AC139" s="16" t="str">
        <f aca="false">IF(OR(A139="",L139="",J139="",R139="",R139="Open"),"",IF(E139="Short",L139-N(S139),N(S139)-L139)*IF(K139="",$C$3,K139)*J139-N(T139))</f>
        <v/>
      </c>
      <c r="AD139" s="17" t="str">
        <f aca="false">IF(OR(AC139="",AB139=""),"",IF(AB139&gt;0,AC139/AB139,""))</f>
        <v/>
      </c>
      <c r="AE139" s="18" t="str">
        <f aca="false">IF(OR(AC139="",Q139=""),"",DATE(YEAR(Q139),MONTH(Q139),1))</f>
        <v/>
      </c>
      <c r="AF139" s="15" t="str">
        <f aca="false">IF(AC139="","",1)</f>
        <v/>
      </c>
    </row>
    <row r="140" customFormat="false" ht="15" hidden="false" customHeight="false" outlineLevel="0" collapsed="false">
      <c r="A140" s="8"/>
      <c r="B140" s="9"/>
      <c r="C140" s="34"/>
      <c r="D140" s="34"/>
      <c r="E140" s="34"/>
      <c r="F140" s="10"/>
      <c r="G140" s="10"/>
      <c r="H140" s="8"/>
      <c r="I140" s="10"/>
      <c r="J140" s="9"/>
      <c r="K140" s="9"/>
      <c r="L140" s="10"/>
      <c r="M140" s="11"/>
      <c r="N140" s="12"/>
      <c r="O140" s="13"/>
      <c r="P140" s="13"/>
      <c r="Q140" s="8"/>
      <c r="R140" s="34"/>
      <c r="S140" s="10"/>
      <c r="T140" s="14"/>
      <c r="U140" s="14"/>
      <c r="V140" s="34"/>
      <c r="W140" s="34"/>
      <c r="X140" s="13"/>
      <c r="Y140" s="15" t="str">
        <f aca="false">IF(OR(A140="",H140=""),"",H140-A140)</f>
        <v/>
      </c>
      <c r="Z140" s="15" t="str">
        <f aca="false">IF(OR(A140="",Q140=""),"",Q140-A140)</f>
        <v/>
      </c>
      <c r="AA140" s="16" t="str">
        <f aca="false">IF(OR(L140="",J140=""),"",L140*IF(K140="",$C$3,K140)*J140*IF(E140="Short",1,-1))</f>
        <v/>
      </c>
      <c r="AB140" s="16" t="str">
        <f aca="false">IF(OR(A140="",L140="",J140=""),"",IF(N(U140)&gt;0,U140,IF(E140="Long",L140*IF(K140="",$C$3,K140)*J140,IF(AND(N(F140)&gt;0,N(G140)&gt;0),MAX(0,ABS(F140-G140)-L140)*IF(K140="",$C$3,K140)*J140,IF(AND(D140="Put",N(F140)&gt;0),MAX(0,F140-L140)*IF(K140="",$C$3,K140)*J140,"")))))</f>
        <v/>
      </c>
      <c r="AC140" s="16" t="str">
        <f aca="false">IF(OR(A140="",L140="",J140="",R140="",R140="Open"),"",IF(E140="Short",L140-N(S140),N(S140)-L140)*IF(K140="",$C$3,K140)*J140-N(T140))</f>
        <v/>
      </c>
      <c r="AD140" s="17" t="str">
        <f aca="false">IF(OR(AC140="",AB140=""),"",IF(AB140&gt;0,AC140/AB140,""))</f>
        <v/>
      </c>
      <c r="AE140" s="18" t="str">
        <f aca="false">IF(OR(AC140="",Q140=""),"",DATE(YEAR(Q140),MONTH(Q140),1))</f>
        <v/>
      </c>
      <c r="AF140" s="15" t="str">
        <f aca="false">IF(AC140="","",1)</f>
        <v/>
      </c>
    </row>
    <row r="141" customFormat="false" ht="15" hidden="false" customHeight="false" outlineLevel="0" collapsed="false">
      <c r="A141" s="8"/>
      <c r="B141" s="9"/>
      <c r="C141" s="34"/>
      <c r="D141" s="34"/>
      <c r="E141" s="34"/>
      <c r="F141" s="10"/>
      <c r="G141" s="10"/>
      <c r="H141" s="8"/>
      <c r="I141" s="10"/>
      <c r="J141" s="9"/>
      <c r="K141" s="9"/>
      <c r="L141" s="10"/>
      <c r="M141" s="11"/>
      <c r="N141" s="12"/>
      <c r="O141" s="13"/>
      <c r="P141" s="13"/>
      <c r="Q141" s="8"/>
      <c r="R141" s="34"/>
      <c r="S141" s="10"/>
      <c r="T141" s="14"/>
      <c r="U141" s="14"/>
      <c r="V141" s="34"/>
      <c r="W141" s="34"/>
      <c r="X141" s="13"/>
      <c r="Y141" s="15" t="str">
        <f aca="false">IF(OR(A141="",H141=""),"",H141-A141)</f>
        <v/>
      </c>
      <c r="Z141" s="15" t="str">
        <f aca="false">IF(OR(A141="",Q141=""),"",Q141-A141)</f>
        <v/>
      </c>
      <c r="AA141" s="16" t="str">
        <f aca="false">IF(OR(L141="",J141=""),"",L141*IF(K141="",$C$3,K141)*J141*IF(E141="Short",1,-1))</f>
        <v/>
      </c>
      <c r="AB141" s="16" t="str">
        <f aca="false">IF(OR(A141="",L141="",J141=""),"",IF(N(U141)&gt;0,U141,IF(E141="Long",L141*IF(K141="",$C$3,K141)*J141,IF(AND(N(F141)&gt;0,N(G141)&gt;0),MAX(0,ABS(F141-G141)-L141)*IF(K141="",$C$3,K141)*J141,IF(AND(D141="Put",N(F141)&gt;0),MAX(0,F141-L141)*IF(K141="",$C$3,K141)*J141,"")))))</f>
        <v/>
      </c>
      <c r="AC141" s="16" t="str">
        <f aca="false">IF(OR(A141="",L141="",J141="",R141="",R141="Open"),"",IF(E141="Short",L141-N(S141),N(S141)-L141)*IF(K141="",$C$3,K141)*J141-N(T141))</f>
        <v/>
      </c>
      <c r="AD141" s="17" t="str">
        <f aca="false">IF(OR(AC141="",AB141=""),"",IF(AB141&gt;0,AC141/AB141,""))</f>
        <v/>
      </c>
      <c r="AE141" s="18" t="str">
        <f aca="false">IF(OR(AC141="",Q141=""),"",DATE(YEAR(Q141),MONTH(Q141),1))</f>
        <v/>
      </c>
      <c r="AF141" s="15" t="str">
        <f aca="false">IF(AC141="","",1)</f>
        <v/>
      </c>
    </row>
    <row r="142" customFormat="false" ht="15" hidden="false" customHeight="false" outlineLevel="0" collapsed="false">
      <c r="A142" s="8"/>
      <c r="B142" s="9"/>
      <c r="C142" s="34"/>
      <c r="D142" s="34"/>
      <c r="E142" s="34"/>
      <c r="F142" s="10"/>
      <c r="G142" s="10"/>
      <c r="H142" s="8"/>
      <c r="I142" s="10"/>
      <c r="J142" s="9"/>
      <c r="K142" s="9"/>
      <c r="L142" s="10"/>
      <c r="M142" s="11"/>
      <c r="N142" s="12"/>
      <c r="O142" s="13"/>
      <c r="P142" s="13"/>
      <c r="Q142" s="8"/>
      <c r="R142" s="34"/>
      <c r="S142" s="10"/>
      <c r="T142" s="14"/>
      <c r="U142" s="14"/>
      <c r="V142" s="34"/>
      <c r="W142" s="34"/>
      <c r="X142" s="13"/>
      <c r="Y142" s="15" t="str">
        <f aca="false">IF(OR(A142="",H142=""),"",H142-A142)</f>
        <v/>
      </c>
      <c r="Z142" s="15" t="str">
        <f aca="false">IF(OR(A142="",Q142=""),"",Q142-A142)</f>
        <v/>
      </c>
      <c r="AA142" s="16" t="str">
        <f aca="false">IF(OR(L142="",J142=""),"",L142*IF(K142="",$C$3,K142)*J142*IF(E142="Short",1,-1))</f>
        <v/>
      </c>
      <c r="AB142" s="16" t="str">
        <f aca="false">IF(OR(A142="",L142="",J142=""),"",IF(N(U142)&gt;0,U142,IF(E142="Long",L142*IF(K142="",$C$3,K142)*J142,IF(AND(N(F142)&gt;0,N(G142)&gt;0),MAX(0,ABS(F142-G142)-L142)*IF(K142="",$C$3,K142)*J142,IF(AND(D142="Put",N(F142)&gt;0),MAX(0,F142-L142)*IF(K142="",$C$3,K142)*J142,"")))))</f>
        <v/>
      </c>
      <c r="AC142" s="16" t="str">
        <f aca="false">IF(OR(A142="",L142="",J142="",R142="",R142="Open"),"",IF(E142="Short",L142-N(S142),N(S142)-L142)*IF(K142="",$C$3,K142)*J142-N(T142))</f>
        <v/>
      </c>
      <c r="AD142" s="17" t="str">
        <f aca="false">IF(OR(AC142="",AB142=""),"",IF(AB142&gt;0,AC142/AB142,""))</f>
        <v/>
      </c>
      <c r="AE142" s="18" t="str">
        <f aca="false">IF(OR(AC142="",Q142=""),"",DATE(YEAR(Q142),MONTH(Q142),1))</f>
        <v/>
      </c>
      <c r="AF142" s="15" t="str">
        <f aca="false">IF(AC142="","",1)</f>
        <v/>
      </c>
    </row>
    <row r="143" customFormat="false" ht="15" hidden="false" customHeight="false" outlineLevel="0" collapsed="false">
      <c r="A143" s="8"/>
      <c r="B143" s="9"/>
      <c r="C143" s="34"/>
      <c r="D143" s="34"/>
      <c r="E143" s="34"/>
      <c r="F143" s="10"/>
      <c r="G143" s="10"/>
      <c r="H143" s="8"/>
      <c r="I143" s="10"/>
      <c r="J143" s="9"/>
      <c r="K143" s="9"/>
      <c r="L143" s="10"/>
      <c r="M143" s="11"/>
      <c r="N143" s="12"/>
      <c r="O143" s="13"/>
      <c r="P143" s="13"/>
      <c r="Q143" s="8"/>
      <c r="R143" s="34"/>
      <c r="S143" s="10"/>
      <c r="T143" s="14"/>
      <c r="U143" s="14"/>
      <c r="V143" s="34"/>
      <c r="W143" s="34"/>
      <c r="X143" s="13"/>
      <c r="Y143" s="15" t="str">
        <f aca="false">IF(OR(A143="",H143=""),"",H143-A143)</f>
        <v/>
      </c>
      <c r="Z143" s="15" t="str">
        <f aca="false">IF(OR(A143="",Q143=""),"",Q143-A143)</f>
        <v/>
      </c>
      <c r="AA143" s="16" t="str">
        <f aca="false">IF(OR(L143="",J143=""),"",L143*IF(K143="",$C$3,K143)*J143*IF(E143="Short",1,-1))</f>
        <v/>
      </c>
      <c r="AB143" s="16" t="str">
        <f aca="false">IF(OR(A143="",L143="",J143=""),"",IF(N(U143)&gt;0,U143,IF(E143="Long",L143*IF(K143="",$C$3,K143)*J143,IF(AND(N(F143)&gt;0,N(G143)&gt;0),MAX(0,ABS(F143-G143)-L143)*IF(K143="",$C$3,K143)*J143,IF(AND(D143="Put",N(F143)&gt;0),MAX(0,F143-L143)*IF(K143="",$C$3,K143)*J143,"")))))</f>
        <v/>
      </c>
      <c r="AC143" s="16" t="str">
        <f aca="false">IF(OR(A143="",L143="",J143="",R143="",R143="Open"),"",IF(E143="Short",L143-N(S143),N(S143)-L143)*IF(K143="",$C$3,K143)*J143-N(T143))</f>
        <v/>
      </c>
      <c r="AD143" s="17" t="str">
        <f aca="false">IF(OR(AC143="",AB143=""),"",IF(AB143&gt;0,AC143/AB143,""))</f>
        <v/>
      </c>
      <c r="AE143" s="18" t="str">
        <f aca="false">IF(OR(AC143="",Q143=""),"",DATE(YEAR(Q143),MONTH(Q143),1))</f>
        <v/>
      </c>
      <c r="AF143" s="15" t="str">
        <f aca="false">IF(AC143="","",1)</f>
        <v/>
      </c>
    </row>
    <row r="144" customFormat="false" ht="15" hidden="false" customHeight="false" outlineLevel="0" collapsed="false">
      <c r="A144" s="8"/>
      <c r="B144" s="9"/>
      <c r="C144" s="34"/>
      <c r="D144" s="34"/>
      <c r="E144" s="34"/>
      <c r="F144" s="10"/>
      <c r="G144" s="10"/>
      <c r="H144" s="8"/>
      <c r="I144" s="10"/>
      <c r="J144" s="9"/>
      <c r="K144" s="9"/>
      <c r="L144" s="10"/>
      <c r="M144" s="11"/>
      <c r="N144" s="12"/>
      <c r="O144" s="13"/>
      <c r="P144" s="13"/>
      <c r="Q144" s="8"/>
      <c r="R144" s="34"/>
      <c r="S144" s="10"/>
      <c r="T144" s="14"/>
      <c r="U144" s="14"/>
      <c r="V144" s="34"/>
      <c r="W144" s="34"/>
      <c r="X144" s="13"/>
      <c r="Y144" s="15" t="str">
        <f aca="false">IF(OR(A144="",H144=""),"",H144-A144)</f>
        <v/>
      </c>
      <c r="Z144" s="15" t="str">
        <f aca="false">IF(OR(A144="",Q144=""),"",Q144-A144)</f>
        <v/>
      </c>
      <c r="AA144" s="16" t="str">
        <f aca="false">IF(OR(L144="",J144=""),"",L144*IF(K144="",$C$3,K144)*J144*IF(E144="Short",1,-1))</f>
        <v/>
      </c>
      <c r="AB144" s="16" t="str">
        <f aca="false">IF(OR(A144="",L144="",J144=""),"",IF(N(U144)&gt;0,U144,IF(E144="Long",L144*IF(K144="",$C$3,K144)*J144,IF(AND(N(F144)&gt;0,N(G144)&gt;0),MAX(0,ABS(F144-G144)-L144)*IF(K144="",$C$3,K144)*J144,IF(AND(D144="Put",N(F144)&gt;0),MAX(0,F144-L144)*IF(K144="",$C$3,K144)*J144,"")))))</f>
        <v/>
      </c>
      <c r="AC144" s="16" t="str">
        <f aca="false">IF(OR(A144="",L144="",J144="",R144="",R144="Open"),"",IF(E144="Short",L144-N(S144),N(S144)-L144)*IF(K144="",$C$3,K144)*J144-N(T144))</f>
        <v/>
      </c>
      <c r="AD144" s="17" t="str">
        <f aca="false">IF(OR(AC144="",AB144=""),"",IF(AB144&gt;0,AC144/AB144,""))</f>
        <v/>
      </c>
      <c r="AE144" s="18" t="str">
        <f aca="false">IF(OR(AC144="",Q144=""),"",DATE(YEAR(Q144),MONTH(Q144),1))</f>
        <v/>
      </c>
      <c r="AF144" s="15" t="str">
        <f aca="false">IF(AC144="","",1)</f>
        <v/>
      </c>
    </row>
    <row r="145" customFormat="false" ht="15" hidden="false" customHeight="false" outlineLevel="0" collapsed="false">
      <c r="A145" s="8"/>
      <c r="B145" s="9"/>
      <c r="C145" s="34"/>
      <c r="D145" s="34"/>
      <c r="E145" s="34"/>
      <c r="F145" s="10"/>
      <c r="G145" s="10"/>
      <c r="H145" s="8"/>
      <c r="I145" s="10"/>
      <c r="J145" s="9"/>
      <c r="K145" s="9"/>
      <c r="L145" s="10"/>
      <c r="M145" s="11"/>
      <c r="N145" s="12"/>
      <c r="O145" s="13"/>
      <c r="P145" s="13"/>
      <c r="Q145" s="8"/>
      <c r="R145" s="34"/>
      <c r="S145" s="10"/>
      <c r="T145" s="14"/>
      <c r="U145" s="14"/>
      <c r="V145" s="34"/>
      <c r="W145" s="34"/>
      <c r="X145" s="13"/>
      <c r="Y145" s="15" t="str">
        <f aca="false">IF(OR(A145="",H145=""),"",H145-A145)</f>
        <v/>
      </c>
      <c r="Z145" s="15" t="str">
        <f aca="false">IF(OR(A145="",Q145=""),"",Q145-A145)</f>
        <v/>
      </c>
      <c r="AA145" s="16" t="str">
        <f aca="false">IF(OR(L145="",J145=""),"",L145*IF(K145="",$C$3,K145)*J145*IF(E145="Short",1,-1))</f>
        <v/>
      </c>
      <c r="AB145" s="16" t="str">
        <f aca="false">IF(OR(A145="",L145="",J145=""),"",IF(N(U145)&gt;0,U145,IF(E145="Long",L145*IF(K145="",$C$3,K145)*J145,IF(AND(N(F145)&gt;0,N(G145)&gt;0),MAX(0,ABS(F145-G145)-L145)*IF(K145="",$C$3,K145)*J145,IF(AND(D145="Put",N(F145)&gt;0),MAX(0,F145-L145)*IF(K145="",$C$3,K145)*J145,"")))))</f>
        <v/>
      </c>
      <c r="AC145" s="16" t="str">
        <f aca="false">IF(OR(A145="",L145="",J145="",R145="",R145="Open"),"",IF(E145="Short",L145-N(S145),N(S145)-L145)*IF(K145="",$C$3,K145)*J145-N(T145))</f>
        <v/>
      </c>
      <c r="AD145" s="17" t="str">
        <f aca="false">IF(OR(AC145="",AB145=""),"",IF(AB145&gt;0,AC145/AB145,""))</f>
        <v/>
      </c>
      <c r="AE145" s="18" t="str">
        <f aca="false">IF(OR(AC145="",Q145=""),"",DATE(YEAR(Q145),MONTH(Q145),1))</f>
        <v/>
      </c>
      <c r="AF145" s="15" t="str">
        <f aca="false">IF(AC145="","",1)</f>
        <v/>
      </c>
    </row>
    <row r="146" customFormat="false" ht="15" hidden="false" customHeight="false" outlineLevel="0" collapsed="false">
      <c r="A146" s="8"/>
      <c r="B146" s="9"/>
      <c r="C146" s="34"/>
      <c r="D146" s="34"/>
      <c r="E146" s="34"/>
      <c r="F146" s="10"/>
      <c r="G146" s="10"/>
      <c r="H146" s="8"/>
      <c r="I146" s="10"/>
      <c r="J146" s="9"/>
      <c r="K146" s="9"/>
      <c r="L146" s="10"/>
      <c r="M146" s="11"/>
      <c r="N146" s="12"/>
      <c r="O146" s="13"/>
      <c r="P146" s="13"/>
      <c r="Q146" s="8"/>
      <c r="R146" s="34"/>
      <c r="S146" s="10"/>
      <c r="T146" s="14"/>
      <c r="U146" s="14"/>
      <c r="V146" s="34"/>
      <c r="W146" s="34"/>
      <c r="X146" s="13"/>
      <c r="Y146" s="15" t="str">
        <f aca="false">IF(OR(A146="",H146=""),"",H146-A146)</f>
        <v/>
      </c>
      <c r="Z146" s="15" t="str">
        <f aca="false">IF(OR(A146="",Q146=""),"",Q146-A146)</f>
        <v/>
      </c>
      <c r="AA146" s="16" t="str">
        <f aca="false">IF(OR(L146="",J146=""),"",L146*IF(K146="",$C$3,K146)*J146*IF(E146="Short",1,-1))</f>
        <v/>
      </c>
      <c r="AB146" s="16" t="str">
        <f aca="false">IF(OR(A146="",L146="",J146=""),"",IF(N(U146)&gt;0,U146,IF(E146="Long",L146*IF(K146="",$C$3,K146)*J146,IF(AND(N(F146)&gt;0,N(G146)&gt;0),MAX(0,ABS(F146-G146)-L146)*IF(K146="",$C$3,K146)*J146,IF(AND(D146="Put",N(F146)&gt;0),MAX(0,F146-L146)*IF(K146="",$C$3,K146)*J146,"")))))</f>
        <v/>
      </c>
      <c r="AC146" s="16" t="str">
        <f aca="false">IF(OR(A146="",L146="",J146="",R146="",R146="Open"),"",IF(E146="Short",L146-N(S146),N(S146)-L146)*IF(K146="",$C$3,K146)*J146-N(T146))</f>
        <v/>
      </c>
      <c r="AD146" s="17" t="str">
        <f aca="false">IF(OR(AC146="",AB146=""),"",IF(AB146&gt;0,AC146/AB146,""))</f>
        <v/>
      </c>
      <c r="AE146" s="18" t="str">
        <f aca="false">IF(OR(AC146="",Q146=""),"",DATE(YEAR(Q146),MONTH(Q146),1))</f>
        <v/>
      </c>
      <c r="AF146" s="15" t="str">
        <f aca="false">IF(AC146="","",1)</f>
        <v/>
      </c>
    </row>
    <row r="147" customFormat="false" ht="15" hidden="false" customHeight="false" outlineLevel="0" collapsed="false">
      <c r="A147" s="8"/>
      <c r="B147" s="9"/>
      <c r="C147" s="34"/>
      <c r="D147" s="34"/>
      <c r="E147" s="34"/>
      <c r="F147" s="10"/>
      <c r="G147" s="10"/>
      <c r="H147" s="8"/>
      <c r="I147" s="10"/>
      <c r="J147" s="9"/>
      <c r="K147" s="9"/>
      <c r="L147" s="10"/>
      <c r="M147" s="11"/>
      <c r="N147" s="12"/>
      <c r="O147" s="13"/>
      <c r="P147" s="13"/>
      <c r="Q147" s="8"/>
      <c r="R147" s="34"/>
      <c r="S147" s="10"/>
      <c r="T147" s="14"/>
      <c r="U147" s="14"/>
      <c r="V147" s="34"/>
      <c r="W147" s="34"/>
      <c r="X147" s="13"/>
      <c r="Y147" s="15" t="str">
        <f aca="false">IF(OR(A147="",H147=""),"",H147-A147)</f>
        <v/>
      </c>
      <c r="Z147" s="15" t="str">
        <f aca="false">IF(OR(A147="",Q147=""),"",Q147-A147)</f>
        <v/>
      </c>
      <c r="AA147" s="16" t="str">
        <f aca="false">IF(OR(L147="",J147=""),"",L147*IF(K147="",$C$3,K147)*J147*IF(E147="Short",1,-1))</f>
        <v/>
      </c>
      <c r="AB147" s="16" t="str">
        <f aca="false">IF(OR(A147="",L147="",J147=""),"",IF(N(U147)&gt;0,U147,IF(E147="Long",L147*IF(K147="",$C$3,K147)*J147,IF(AND(N(F147)&gt;0,N(G147)&gt;0),MAX(0,ABS(F147-G147)-L147)*IF(K147="",$C$3,K147)*J147,IF(AND(D147="Put",N(F147)&gt;0),MAX(0,F147-L147)*IF(K147="",$C$3,K147)*J147,"")))))</f>
        <v/>
      </c>
      <c r="AC147" s="16" t="str">
        <f aca="false">IF(OR(A147="",L147="",J147="",R147="",R147="Open"),"",IF(E147="Short",L147-N(S147),N(S147)-L147)*IF(K147="",$C$3,K147)*J147-N(T147))</f>
        <v/>
      </c>
      <c r="AD147" s="17" t="str">
        <f aca="false">IF(OR(AC147="",AB147=""),"",IF(AB147&gt;0,AC147/AB147,""))</f>
        <v/>
      </c>
      <c r="AE147" s="18" t="str">
        <f aca="false">IF(OR(AC147="",Q147=""),"",DATE(YEAR(Q147),MONTH(Q147),1))</f>
        <v/>
      </c>
      <c r="AF147" s="15" t="str">
        <f aca="false">IF(AC147="","",1)</f>
        <v/>
      </c>
    </row>
    <row r="148" customFormat="false" ht="15" hidden="false" customHeight="false" outlineLevel="0" collapsed="false">
      <c r="A148" s="8"/>
      <c r="B148" s="9"/>
      <c r="C148" s="34"/>
      <c r="D148" s="34"/>
      <c r="E148" s="34"/>
      <c r="F148" s="10"/>
      <c r="G148" s="10"/>
      <c r="H148" s="8"/>
      <c r="I148" s="10"/>
      <c r="J148" s="9"/>
      <c r="K148" s="9"/>
      <c r="L148" s="10"/>
      <c r="M148" s="11"/>
      <c r="N148" s="12"/>
      <c r="O148" s="13"/>
      <c r="P148" s="13"/>
      <c r="Q148" s="8"/>
      <c r="R148" s="34"/>
      <c r="S148" s="10"/>
      <c r="T148" s="14"/>
      <c r="U148" s="14"/>
      <c r="V148" s="34"/>
      <c r="W148" s="34"/>
      <c r="X148" s="13"/>
      <c r="Y148" s="15" t="str">
        <f aca="false">IF(OR(A148="",H148=""),"",H148-A148)</f>
        <v/>
      </c>
      <c r="Z148" s="15" t="str">
        <f aca="false">IF(OR(A148="",Q148=""),"",Q148-A148)</f>
        <v/>
      </c>
      <c r="AA148" s="16" t="str">
        <f aca="false">IF(OR(L148="",J148=""),"",L148*IF(K148="",$C$3,K148)*J148*IF(E148="Short",1,-1))</f>
        <v/>
      </c>
      <c r="AB148" s="16" t="str">
        <f aca="false">IF(OR(A148="",L148="",J148=""),"",IF(N(U148)&gt;0,U148,IF(E148="Long",L148*IF(K148="",$C$3,K148)*J148,IF(AND(N(F148)&gt;0,N(G148)&gt;0),MAX(0,ABS(F148-G148)-L148)*IF(K148="",$C$3,K148)*J148,IF(AND(D148="Put",N(F148)&gt;0),MAX(0,F148-L148)*IF(K148="",$C$3,K148)*J148,"")))))</f>
        <v/>
      </c>
      <c r="AC148" s="16" t="str">
        <f aca="false">IF(OR(A148="",L148="",J148="",R148="",R148="Open"),"",IF(E148="Short",L148-N(S148),N(S148)-L148)*IF(K148="",$C$3,K148)*J148-N(T148))</f>
        <v/>
      </c>
      <c r="AD148" s="17" t="str">
        <f aca="false">IF(OR(AC148="",AB148=""),"",IF(AB148&gt;0,AC148/AB148,""))</f>
        <v/>
      </c>
      <c r="AE148" s="18" t="str">
        <f aca="false">IF(OR(AC148="",Q148=""),"",DATE(YEAR(Q148),MONTH(Q148),1))</f>
        <v/>
      </c>
      <c r="AF148" s="15" t="str">
        <f aca="false">IF(AC148="","",1)</f>
        <v/>
      </c>
    </row>
    <row r="149" customFormat="false" ht="15" hidden="false" customHeight="false" outlineLevel="0" collapsed="false">
      <c r="A149" s="8"/>
      <c r="B149" s="9"/>
      <c r="C149" s="34"/>
      <c r="D149" s="34"/>
      <c r="E149" s="34"/>
      <c r="F149" s="10"/>
      <c r="G149" s="10"/>
      <c r="H149" s="8"/>
      <c r="I149" s="10"/>
      <c r="J149" s="9"/>
      <c r="K149" s="9"/>
      <c r="L149" s="10"/>
      <c r="M149" s="11"/>
      <c r="N149" s="12"/>
      <c r="O149" s="13"/>
      <c r="P149" s="13"/>
      <c r="Q149" s="8"/>
      <c r="R149" s="34"/>
      <c r="S149" s="10"/>
      <c r="T149" s="14"/>
      <c r="U149" s="14"/>
      <c r="V149" s="34"/>
      <c r="W149" s="34"/>
      <c r="X149" s="13"/>
      <c r="Y149" s="15" t="str">
        <f aca="false">IF(OR(A149="",H149=""),"",H149-A149)</f>
        <v/>
      </c>
      <c r="Z149" s="15" t="str">
        <f aca="false">IF(OR(A149="",Q149=""),"",Q149-A149)</f>
        <v/>
      </c>
      <c r="AA149" s="16" t="str">
        <f aca="false">IF(OR(L149="",J149=""),"",L149*IF(K149="",$C$3,K149)*J149*IF(E149="Short",1,-1))</f>
        <v/>
      </c>
      <c r="AB149" s="16" t="str">
        <f aca="false">IF(OR(A149="",L149="",J149=""),"",IF(N(U149)&gt;0,U149,IF(E149="Long",L149*IF(K149="",$C$3,K149)*J149,IF(AND(N(F149)&gt;0,N(G149)&gt;0),MAX(0,ABS(F149-G149)-L149)*IF(K149="",$C$3,K149)*J149,IF(AND(D149="Put",N(F149)&gt;0),MAX(0,F149-L149)*IF(K149="",$C$3,K149)*J149,"")))))</f>
        <v/>
      </c>
      <c r="AC149" s="16" t="str">
        <f aca="false">IF(OR(A149="",L149="",J149="",R149="",R149="Open"),"",IF(E149="Short",L149-N(S149),N(S149)-L149)*IF(K149="",$C$3,K149)*J149-N(T149))</f>
        <v/>
      </c>
      <c r="AD149" s="17" t="str">
        <f aca="false">IF(OR(AC149="",AB149=""),"",IF(AB149&gt;0,AC149/AB149,""))</f>
        <v/>
      </c>
      <c r="AE149" s="18" t="str">
        <f aca="false">IF(OR(AC149="",Q149=""),"",DATE(YEAR(Q149),MONTH(Q149),1))</f>
        <v/>
      </c>
      <c r="AF149" s="15" t="str">
        <f aca="false">IF(AC149="","",1)</f>
        <v/>
      </c>
    </row>
    <row r="150" customFormat="false" ht="15" hidden="false" customHeight="false" outlineLevel="0" collapsed="false">
      <c r="A150" s="8"/>
      <c r="B150" s="9"/>
      <c r="C150" s="34"/>
      <c r="D150" s="34"/>
      <c r="E150" s="34"/>
      <c r="F150" s="10"/>
      <c r="G150" s="10"/>
      <c r="H150" s="8"/>
      <c r="I150" s="10"/>
      <c r="J150" s="9"/>
      <c r="K150" s="9"/>
      <c r="L150" s="10"/>
      <c r="M150" s="11"/>
      <c r="N150" s="12"/>
      <c r="O150" s="13"/>
      <c r="P150" s="13"/>
      <c r="Q150" s="8"/>
      <c r="R150" s="34"/>
      <c r="S150" s="10"/>
      <c r="T150" s="14"/>
      <c r="U150" s="14"/>
      <c r="V150" s="34"/>
      <c r="W150" s="34"/>
      <c r="X150" s="13"/>
      <c r="Y150" s="15" t="str">
        <f aca="false">IF(OR(A150="",H150=""),"",H150-A150)</f>
        <v/>
      </c>
      <c r="Z150" s="15" t="str">
        <f aca="false">IF(OR(A150="",Q150=""),"",Q150-A150)</f>
        <v/>
      </c>
      <c r="AA150" s="16" t="str">
        <f aca="false">IF(OR(L150="",J150=""),"",L150*IF(K150="",$C$3,K150)*J150*IF(E150="Short",1,-1))</f>
        <v/>
      </c>
      <c r="AB150" s="16" t="str">
        <f aca="false">IF(OR(A150="",L150="",J150=""),"",IF(N(U150)&gt;0,U150,IF(E150="Long",L150*IF(K150="",$C$3,K150)*J150,IF(AND(N(F150)&gt;0,N(G150)&gt;0),MAX(0,ABS(F150-G150)-L150)*IF(K150="",$C$3,K150)*J150,IF(AND(D150="Put",N(F150)&gt;0),MAX(0,F150-L150)*IF(K150="",$C$3,K150)*J150,"")))))</f>
        <v/>
      </c>
      <c r="AC150" s="16" t="str">
        <f aca="false">IF(OR(A150="",L150="",J150="",R150="",R150="Open"),"",IF(E150="Short",L150-N(S150),N(S150)-L150)*IF(K150="",$C$3,K150)*J150-N(T150))</f>
        <v/>
      </c>
      <c r="AD150" s="17" t="str">
        <f aca="false">IF(OR(AC150="",AB150=""),"",IF(AB150&gt;0,AC150/AB150,""))</f>
        <v/>
      </c>
      <c r="AE150" s="18" t="str">
        <f aca="false">IF(OR(AC150="",Q150=""),"",DATE(YEAR(Q150),MONTH(Q150),1))</f>
        <v/>
      </c>
      <c r="AF150" s="15" t="str">
        <f aca="false">IF(AC150="","",1)</f>
        <v/>
      </c>
    </row>
    <row r="151" customFormat="false" ht="15" hidden="false" customHeight="false" outlineLevel="0" collapsed="false">
      <c r="A151" s="8"/>
      <c r="B151" s="9"/>
      <c r="C151" s="34"/>
      <c r="D151" s="34"/>
      <c r="E151" s="34"/>
      <c r="F151" s="10"/>
      <c r="G151" s="10"/>
      <c r="H151" s="8"/>
      <c r="I151" s="10"/>
      <c r="J151" s="9"/>
      <c r="K151" s="9"/>
      <c r="L151" s="10"/>
      <c r="M151" s="11"/>
      <c r="N151" s="12"/>
      <c r="O151" s="13"/>
      <c r="P151" s="13"/>
      <c r="Q151" s="8"/>
      <c r="R151" s="34"/>
      <c r="S151" s="10"/>
      <c r="T151" s="14"/>
      <c r="U151" s="14"/>
      <c r="V151" s="34"/>
      <c r="W151" s="34"/>
      <c r="X151" s="13"/>
      <c r="Y151" s="15" t="str">
        <f aca="false">IF(OR(A151="",H151=""),"",H151-A151)</f>
        <v/>
      </c>
      <c r="Z151" s="15" t="str">
        <f aca="false">IF(OR(A151="",Q151=""),"",Q151-A151)</f>
        <v/>
      </c>
      <c r="AA151" s="16" t="str">
        <f aca="false">IF(OR(L151="",J151=""),"",L151*IF(K151="",$C$3,K151)*J151*IF(E151="Short",1,-1))</f>
        <v/>
      </c>
      <c r="AB151" s="16" t="str">
        <f aca="false">IF(OR(A151="",L151="",J151=""),"",IF(N(U151)&gt;0,U151,IF(E151="Long",L151*IF(K151="",$C$3,K151)*J151,IF(AND(N(F151)&gt;0,N(G151)&gt;0),MAX(0,ABS(F151-G151)-L151)*IF(K151="",$C$3,K151)*J151,IF(AND(D151="Put",N(F151)&gt;0),MAX(0,F151-L151)*IF(K151="",$C$3,K151)*J151,"")))))</f>
        <v/>
      </c>
      <c r="AC151" s="16" t="str">
        <f aca="false">IF(OR(A151="",L151="",J151="",R151="",R151="Open"),"",IF(E151="Short",L151-N(S151),N(S151)-L151)*IF(K151="",$C$3,K151)*J151-N(T151))</f>
        <v/>
      </c>
      <c r="AD151" s="17" t="str">
        <f aca="false">IF(OR(AC151="",AB151=""),"",IF(AB151&gt;0,AC151/AB151,""))</f>
        <v/>
      </c>
      <c r="AE151" s="18" t="str">
        <f aca="false">IF(OR(AC151="",Q151=""),"",DATE(YEAR(Q151),MONTH(Q151),1))</f>
        <v/>
      </c>
      <c r="AF151" s="15" t="str">
        <f aca="false">IF(AC151="","",1)</f>
        <v/>
      </c>
    </row>
    <row r="152" customFormat="false" ht="15" hidden="false" customHeight="false" outlineLevel="0" collapsed="false">
      <c r="A152" s="8"/>
      <c r="B152" s="9"/>
      <c r="C152" s="34"/>
      <c r="D152" s="34"/>
      <c r="E152" s="34"/>
      <c r="F152" s="10"/>
      <c r="G152" s="10"/>
      <c r="H152" s="8"/>
      <c r="I152" s="10"/>
      <c r="J152" s="9"/>
      <c r="K152" s="9"/>
      <c r="L152" s="10"/>
      <c r="M152" s="11"/>
      <c r="N152" s="12"/>
      <c r="O152" s="13"/>
      <c r="P152" s="13"/>
      <c r="Q152" s="8"/>
      <c r="R152" s="34"/>
      <c r="S152" s="10"/>
      <c r="T152" s="14"/>
      <c r="U152" s="14"/>
      <c r="V152" s="34"/>
      <c r="W152" s="34"/>
      <c r="X152" s="13"/>
      <c r="Y152" s="15" t="str">
        <f aca="false">IF(OR(A152="",H152=""),"",H152-A152)</f>
        <v/>
      </c>
      <c r="Z152" s="15" t="str">
        <f aca="false">IF(OR(A152="",Q152=""),"",Q152-A152)</f>
        <v/>
      </c>
      <c r="AA152" s="16" t="str">
        <f aca="false">IF(OR(L152="",J152=""),"",L152*IF(K152="",$C$3,K152)*J152*IF(E152="Short",1,-1))</f>
        <v/>
      </c>
      <c r="AB152" s="16" t="str">
        <f aca="false">IF(OR(A152="",L152="",J152=""),"",IF(N(U152)&gt;0,U152,IF(E152="Long",L152*IF(K152="",$C$3,K152)*J152,IF(AND(N(F152)&gt;0,N(G152)&gt;0),MAX(0,ABS(F152-G152)-L152)*IF(K152="",$C$3,K152)*J152,IF(AND(D152="Put",N(F152)&gt;0),MAX(0,F152-L152)*IF(K152="",$C$3,K152)*J152,"")))))</f>
        <v/>
      </c>
      <c r="AC152" s="16" t="str">
        <f aca="false">IF(OR(A152="",L152="",J152="",R152="",R152="Open"),"",IF(E152="Short",L152-N(S152),N(S152)-L152)*IF(K152="",$C$3,K152)*J152-N(T152))</f>
        <v/>
      </c>
      <c r="AD152" s="17" t="str">
        <f aca="false">IF(OR(AC152="",AB152=""),"",IF(AB152&gt;0,AC152/AB152,""))</f>
        <v/>
      </c>
      <c r="AE152" s="18" t="str">
        <f aca="false">IF(OR(AC152="",Q152=""),"",DATE(YEAR(Q152),MONTH(Q152),1))</f>
        <v/>
      </c>
      <c r="AF152" s="15" t="str">
        <f aca="false">IF(AC152="","",1)</f>
        <v/>
      </c>
    </row>
    <row r="153" customFormat="false" ht="15" hidden="false" customHeight="false" outlineLevel="0" collapsed="false">
      <c r="A153" s="8"/>
      <c r="B153" s="9"/>
      <c r="C153" s="34"/>
      <c r="D153" s="34"/>
      <c r="E153" s="34"/>
      <c r="F153" s="10"/>
      <c r="G153" s="10"/>
      <c r="H153" s="8"/>
      <c r="I153" s="10"/>
      <c r="J153" s="9"/>
      <c r="K153" s="9"/>
      <c r="L153" s="10"/>
      <c r="M153" s="11"/>
      <c r="N153" s="12"/>
      <c r="O153" s="13"/>
      <c r="P153" s="13"/>
      <c r="Q153" s="8"/>
      <c r="R153" s="34"/>
      <c r="S153" s="10"/>
      <c r="T153" s="14"/>
      <c r="U153" s="14"/>
      <c r="V153" s="34"/>
      <c r="W153" s="34"/>
      <c r="X153" s="13"/>
      <c r="Y153" s="15" t="str">
        <f aca="false">IF(OR(A153="",H153=""),"",H153-A153)</f>
        <v/>
      </c>
      <c r="Z153" s="15" t="str">
        <f aca="false">IF(OR(A153="",Q153=""),"",Q153-A153)</f>
        <v/>
      </c>
      <c r="AA153" s="16" t="str">
        <f aca="false">IF(OR(L153="",J153=""),"",L153*IF(K153="",$C$3,K153)*J153*IF(E153="Short",1,-1))</f>
        <v/>
      </c>
      <c r="AB153" s="16" t="str">
        <f aca="false">IF(OR(A153="",L153="",J153=""),"",IF(N(U153)&gt;0,U153,IF(E153="Long",L153*IF(K153="",$C$3,K153)*J153,IF(AND(N(F153)&gt;0,N(G153)&gt;0),MAX(0,ABS(F153-G153)-L153)*IF(K153="",$C$3,K153)*J153,IF(AND(D153="Put",N(F153)&gt;0),MAX(0,F153-L153)*IF(K153="",$C$3,K153)*J153,"")))))</f>
        <v/>
      </c>
      <c r="AC153" s="16" t="str">
        <f aca="false">IF(OR(A153="",L153="",J153="",R153="",R153="Open"),"",IF(E153="Short",L153-N(S153),N(S153)-L153)*IF(K153="",$C$3,K153)*J153-N(T153))</f>
        <v/>
      </c>
      <c r="AD153" s="17" t="str">
        <f aca="false">IF(OR(AC153="",AB153=""),"",IF(AB153&gt;0,AC153/AB153,""))</f>
        <v/>
      </c>
      <c r="AE153" s="18" t="str">
        <f aca="false">IF(OR(AC153="",Q153=""),"",DATE(YEAR(Q153),MONTH(Q153),1))</f>
        <v/>
      </c>
      <c r="AF153" s="15" t="str">
        <f aca="false">IF(AC153="","",1)</f>
        <v/>
      </c>
    </row>
    <row r="154" customFormat="false" ht="15" hidden="false" customHeight="false" outlineLevel="0" collapsed="false">
      <c r="A154" s="8"/>
      <c r="B154" s="9"/>
      <c r="C154" s="34"/>
      <c r="D154" s="34"/>
      <c r="E154" s="34"/>
      <c r="F154" s="10"/>
      <c r="G154" s="10"/>
      <c r="H154" s="8"/>
      <c r="I154" s="10"/>
      <c r="J154" s="9"/>
      <c r="K154" s="9"/>
      <c r="L154" s="10"/>
      <c r="M154" s="11"/>
      <c r="N154" s="12"/>
      <c r="O154" s="13"/>
      <c r="P154" s="13"/>
      <c r="Q154" s="8"/>
      <c r="R154" s="34"/>
      <c r="S154" s="10"/>
      <c r="T154" s="14"/>
      <c r="U154" s="14"/>
      <c r="V154" s="34"/>
      <c r="W154" s="34"/>
      <c r="X154" s="13"/>
      <c r="Y154" s="15" t="str">
        <f aca="false">IF(OR(A154="",H154=""),"",H154-A154)</f>
        <v/>
      </c>
      <c r="Z154" s="15" t="str">
        <f aca="false">IF(OR(A154="",Q154=""),"",Q154-A154)</f>
        <v/>
      </c>
      <c r="AA154" s="16" t="str">
        <f aca="false">IF(OR(L154="",J154=""),"",L154*IF(K154="",$C$3,K154)*J154*IF(E154="Short",1,-1))</f>
        <v/>
      </c>
      <c r="AB154" s="16" t="str">
        <f aca="false">IF(OR(A154="",L154="",J154=""),"",IF(N(U154)&gt;0,U154,IF(E154="Long",L154*IF(K154="",$C$3,K154)*J154,IF(AND(N(F154)&gt;0,N(G154)&gt;0),MAX(0,ABS(F154-G154)-L154)*IF(K154="",$C$3,K154)*J154,IF(AND(D154="Put",N(F154)&gt;0),MAX(0,F154-L154)*IF(K154="",$C$3,K154)*J154,"")))))</f>
        <v/>
      </c>
      <c r="AC154" s="16" t="str">
        <f aca="false">IF(OR(A154="",L154="",J154="",R154="",R154="Open"),"",IF(E154="Short",L154-N(S154),N(S154)-L154)*IF(K154="",$C$3,K154)*J154-N(T154))</f>
        <v/>
      </c>
      <c r="AD154" s="17" t="str">
        <f aca="false">IF(OR(AC154="",AB154=""),"",IF(AB154&gt;0,AC154/AB154,""))</f>
        <v/>
      </c>
      <c r="AE154" s="18" t="str">
        <f aca="false">IF(OR(AC154="",Q154=""),"",DATE(YEAR(Q154),MONTH(Q154),1))</f>
        <v/>
      </c>
      <c r="AF154" s="15" t="str">
        <f aca="false">IF(AC154="","",1)</f>
        <v/>
      </c>
    </row>
    <row r="155" customFormat="false" ht="15" hidden="false" customHeight="false" outlineLevel="0" collapsed="false">
      <c r="A155" s="8"/>
      <c r="B155" s="9"/>
      <c r="C155" s="34"/>
      <c r="D155" s="34"/>
      <c r="E155" s="34"/>
      <c r="F155" s="10"/>
      <c r="G155" s="10"/>
      <c r="H155" s="8"/>
      <c r="I155" s="10"/>
      <c r="J155" s="9"/>
      <c r="K155" s="9"/>
      <c r="L155" s="10"/>
      <c r="M155" s="11"/>
      <c r="N155" s="12"/>
      <c r="O155" s="13"/>
      <c r="P155" s="13"/>
      <c r="Q155" s="8"/>
      <c r="R155" s="34"/>
      <c r="S155" s="10"/>
      <c r="T155" s="14"/>
      <c r="U155" s="14"/>
      <c r="V155" s="34"/>
      <c r="W155" s="34"/>
      <c r="X155" s="13"/>
      <c r="Y155" s="15" t="str">
        <f aca="false">IF(OR(A155="",H155=""),"",H155-A155)</f>
        <v/>
      </c>
      <c r="Z155" s="15" t="str">
        <f aca="false">IF(OR(A155="",Q155=""),"",Q155-A155)</f>
        <v/>
      </c>
      <c r="AA155" s="16" t="str">
        <f aca="false">IF(OR(L155="",J155=""),"",L155*IF(K155="",$C$3,K155)*J155*IF(E155="Short",1,-1))</f>
        <v/>
      </c>
      <c r="AB155" s="16" t="str">
        <f aca="false">IF(OR(A155="",L155="",J155=""),"",IF(N(U155)&gt;0,U155,IF(E155="Long",L155*IF(K155="",$C$3,K155)*J155,IF(AND(N(F155)&gt;0,N(G155)&gt;0),MAX(0,ABS(F155-G155)-L155)*IF(K155="",$C$3,K155)*J155,IF(AND(D155="Put",N(F155)&gt;0),MAX(0,F155-L155)*IF(K155="",$C$3,K155)*J155,"")))))</f>
        <v/>
      </c>
      <c r="AC155" s="16" t="str">
        <f aca="false">IF(OR(A155="",L155="",J155="",R155="",R155="Open"),"",IF(E155="Short",L155-N(S155),N(S155)-L155)*IF(K155="",$C$3,K155)*J155-N(T155))</f>
        <v/>
      </c>
      <c r="AD155" s="17" t="str">
        <f aca="false">IF(OR(AC155="",AB155=""),"",IF(AB155&gt;0,AC155/AB155,""))</f>
        <v/>
      </c>
      <c r="AE155" s="18" t="str">
        <f aca="false">IF(OR(AC155="",Q155=""),"",DATE(YEAR(Q155),MONTH(Q155),1))</f>
        <v/>
      </c>
      <c r="AF155" s="15" t="str">
        <f aca="false">IF(AC155="","",1)</f>
        <v/>
      </c>
    </row>
    <row r="156" customFormat="false" ht="15" hidden="false" customHeight="false" outlineLevel="0" collapsed="false">
      <c r="A156" s="8"/>
      <c r="B156" s="9"/>
      <c r="C156" s="34"/>
      <c r="D156" s="34"/>
      <c r="E156" s="34"/>
      <c r="F156" s="10"/>
      <c r="G156" s="10"/>
      <c r="H156" s="8"/>
      <c r="I156" s="10"/>
      <c r="J156" s="9"/>
      <c r="K156" s="9"/>
      <c r="L156" s="10"/>
      <c r="M156" s="11"/>
      <c r="N156" s="12"/>
      <c r="O156" s="13"/>
      <c r="P156" s="13"/>
      <c r="Q156" s="8"/>
      <c r="R156" s="34"/>
      <c r="S156" s="10"/>
      <c r="T156" s="14"/>
      <c r="U156" s="14"/>
      <c r="V156" s="34"/>
      <c r="W156" s="34"/>
      <c r="X156" s="13"/>
      <c r="Y156" s="15" t="str">
        <f aca="false">IF(OR(A156="",H156=""),"",H156-A156)</f>
        <v/>
      </c>
      <c r="Z156" s="15" t="str">
        <f aca="false">IF(OR(A156="",Q156=""),"",Q156-A156)</f>
        <v/>
      </c>
      <c r="AA156" s="16" t="str">
        <f aca="false">IF(OR(L156="",J156=""),"",L156*IF(K156="",$C$3,K156)*J156*IF(E156="Short",1,-1))</f>
        <v/>
      </c>
      <c r="AB156" s="16" t="str">
        <f aca="false">IF(OR(A156="",L156="",J156=""),"",IF(N(U156)&gt;0,U156,IF(E156="Long",L156*IF(K156="",$C$3,K156)*J156,IF(AND(N(F156)&gt;0,N(G156)&gt;0),MAX(0,ABS(F156-G156)-L156)*IF(K156="",$C$3,K156)*J156,IF(AND(D156="Put",N(F156)&gt;0),MAX(0,F156-L156)*IF(K156="",$C$3,K156)*J156,"")))))</f>
        <v/>
      </c>
      <c r="AC156" s="16" t="str">
        <f aca="false">IF(OR(A156="",L156="",J156="",R156="",R156="Open"),"",IF(E156="Short",L156-N(S156),N(S156)-L156)*IF(K156="",$C$3,K156)*J156-N(T156))</f>
        <v/>
      </c>
      <c r="AD156" s="17" t="str">
        <f aca="false">IF(OR(AC156="",AB156=""),"",IF(AB156&gt;0,AC156/AB156,""))</f>
        <v/>
      </c>
      <c r="AE156" s="18" t="str">
        <f aca="false">IF(OR(AC156="",Q156=""),"",DATE(YEAR(Q156),MONTH(Q156),1))</f>
        <v/>
      </c>
      <c r="AF156" s="15" t="str">
        <f aca="false">IF(AC156="","",1)</f>
        <v/>
      </c>
    </row>
    <row r="157" customFormat="false" ht="15" hidden="false" customHeight="false" outlineLevel="0" collapsed="false">
      <c r="A157" s="8"/>
      <c r="B157" s="9"/>
      <c r="C157" s="34"/>
      <c r="D157" s="34"/>
      <c r="E157" s="34"/>
      <c r="F157" s="10"/>
      <c r="G157" s="10"/>
      <c r="H157" s="8"/>
      <c r="I157" s="10"/>
      <c r="J157" s="9"/>
      <c r="K157" s="9"/>
      <c r="L157" s="10"/>
      <c r="M157" s="11"/>
      <c r="N157" s="12"/>
      <c r="O157" s="13"/>
      <c r="P157" s="13"/>
      <c r="Q157" s="8"/>
      <c r="R157" s="34"/>
      <c r="S157" s="10"/>
      <c r="T157" s="14"/>
      <c r="U157" s="14"/>
      <c r="V157" s="34"/>
      <c r="W157" s="34"/>
      <c r="X157" s="13"/>
      <c r="Y157" s="15" t="str">
        <f aca="false">IF(OR(A157="",H157=""),"",H157-A157)</f>
        <v/>
      </c>
      <c r="Z157" s="15" t="str">
        <f aca="false">IF(OR(A157="",Q157=""),"",Q157-A157)</f>
        <v/>
      </c>
      <c r="AA157" s="16" t="str">
        <f aca="false">IF(OR(L157="",J157=""),"",L157*IF(K157="",$C$3,K157)*J157*IF(E157="Short",1,-1))</f>
        <v/>
      </c>
      <c r="AB157" s="16" t="str">
        <f aca="false">IF(OR(A157="",L157="",J157=""),"",IF(N(U157)&gt;0,U157,IF(E157="Long",L157*IF(K157="",$C$3,K157)*J157,IF(AND(N(F157)&gt;0,N(G157)&gt;0),MAX(0,ABS(F157-G157)-L157)*IF(K157="",$C$3,K157)*J157,IF(AND(D157="Put",N(F157)&gt;0),MAX(0,F157-L157)*IF(K157="",$C$3,K157)*J157,"")))))</f>
        <v/>
      </c>
      <c r="AC157" s="16" t="str">
        <f aca="false">IF(OR(A157="",L157="",J157="",R157="",R157="Open"),"",IF(E157="Short",L157-N(S157),N(S157)-L157)*IF(K157="",$C$3,K157)*J157-N(T157))</f>
        <v/>
      </c>
      <c r="AD157" s="17" t="str">
        <f aca="false">IF(OR(AC157="",AB157=""),"",IF(AB157&gt;0,AC157/AB157,""))</f>
        <v/>
      </c>
      <c r="AE157" s="18" t="str">
        <f aca="false">IF(OR(AC157="",Q157=""),"",DATE(YEAR(Q157),MONTH(Q157),1))</f>
        <v/>
      </c>
      <c r="AF157" s="15" t="str">
        <f aca="false">IF(AC157="","",1)</f>
        <v/>
      </c>
    </row>
    <row r="158" customFormat="false" ht="15" hidden="false" customHeight="false" outlineLevel="0" collapsed="false">
      <c r="A158" s="8"/>
      <c r="B158" s="9"/>
      <c r="C158" s="34"/>
      <c r="D158" s="34"/>
      <c r="E158" s="34"/>
      <c r="F158" s="10"/>
      <c r="G158" s="10"/>
      <c r="H158" s="8"/>
      <c r="I158" s="10"/>
      <c r="J158" s="9"/>
      <c r="K158" s="9"/>
      <c r="L158" s="10"/>
      <c r="M158" s="11"/>
      <c r="N158" s="12"/>
      <c r="O158" s="13"/>
      <c r="P158" s="13"/>
      <c r="Q158" s="8"/>
      <c r="R158" s="34"/>
      <c r="S158" s="10"/>
      <c r="T158" s="14"/>
      <c r="U158" s="14"/>
      <c r="V158" s="34"/>
      <c r="W158" s="34"/>
      <c r="X158" s="13"/>
      <c r="Y158" s="15" t="str">
        <f aca="false">IF(OR(A158="",H158=""),"",H158-A158)</f>
        <v/>
      </c>
      <c r="Z158" s="15" t="str">
        <f aca="false">IF(OR(A158="",Q158=""),"",Q158-A158)</f>
        <v/>
      </c>
      <c r="AA158" s="16" t="str">
        <f aca="false">IF(OR(L158="",J158=""),"",L158*IF(K158="",$C$3,K158)*J158*IF(E158="Short",1,-1))</f>
        <v/>
      </c>
      <c r="AB158" s="16" t="str">
        <f aca="false">IF(OR(A158="",L158="",J158=""),"",IF(N(U158)&gt;0,U158,IF(E158="Long",L158*IF(K158="",$C$3,K158)*J158,IF(AND(N(F158)&gt;0,N(G158)&gt;0),MAX(0,ABS(F158-G158)-L158)*IF(K158="",$C$3,K158)*J158,IF(AND(D158="Put",N(F158)&gt;0),MAX(0,F158-L158)*IF(K158="",$C$3,K158)*J158,"")))))</f>
        <v/>
      </c>
      <c r="AC158" s="16" t="str">
        <f aca="false">IF(OR(A158="",L158="",J158="",R158="",R158="Open"),"",IF(E158="Short",L158-N(S158),N(S158)-L158)*IF(K158="",$C$3,K158)*J158-N(T158))</f>
        <v/>
      </c>
      <c r="AD158" s="17" t="str">
        <f aca="false">IF(OR(AC158="",AB158=""),"",IF(AB158&gt;0,AC158/AB158,""))</f>
        <v/>
      </c>
      <c r="AE158" s="18" t="str">
        <f aca="false">IF(OR(AC158="",Q158=""),"",DATE(YEAR(Q158),MONTH(Q158),1))</f>
        <v/>
      </c>
      <c r="AF158" s="15" t="str">
        <f aca="false">IF(AC158="","",1)</f>
        <v/>
      </c>
    </row>
    <row r="159" customFormat="false" ht="15" hidden="false" customHeight="false" outlineLevel="0" collapsed="false">
      <c r="A159" s="8"/>
      <c r="B159" s="9"/>
      <c r="C159" s="34"/>
      <c r="D159" s="34"/>
      <c r="E159" s="34"/>
      <c r="F159" s="10"/>
      <c r="G159" s="10"/>
      <c r="H159" s="8"/>
      <c r="I159" s="10"/>
      <c r="J159" s="9"/>
      <c r="K159" s="9"/>
      <c r="L159" s="10"/>
      <c r="M159" s="11"/>
      <c r="N159" s="12"/>
      <c r="O159" s="13"/>
      <c r="P159" s="13"/>
      <c r="Q159" s="8"/>
      <c r="R159" s="34"/>
      <c r="S159" s="10"/>
      <c r="T159" s="14"/>
      <c r="U159" s="14"/>
      <c r="V159" s="34"/>
      <c r="W159" s="34"/>
      <c r="X159" s="13"/>
      <c r="Y159" s="15" t="str">
        <f aca="false">IF(OR(A159="",H159=""),"",H159-A159)</f>
        <v/>
      </c>
      <c r="Z159" s="15" t="str">
        <f aca="false">IF(OR(A159="",Q159=""),"",Q159-A159)</f>
        <v/>
      </c>
      <c r="AA159" s="16" t="str">
        <f aca="false">IF(OR(L159="",J159=""),"",L159*IF(K159="",$C$3,K159)*J159*IF(E159="Short",1,-1))</f>
        <v/>
      </c>
      <c r="AB159" s="16" t="str">
        <f aca="false">IF(OR(A159="",L159="",J159=""),"",IF(N(U159)&gt;0,U159,IF(E159="Long",L159*IF(K159="",$C$3,K159)*J159,IF(AND(N(F159)&gt;0,N(G159)&gt;0),MAX(0,ABS(F159-G159)-L159)*IF(K159="",$C$3,K159)*J159,IF(AND(D159="Put",N(F159)&gt;0),MAX(0,F159-L159)*IF(K159="",$C$3,K159)*J159,"")))))</f>
        <v/>
      </c>
      <c r="AC159" s="16" t="str">
        <f aca="false">IF(OR(A159="",L159="",J159="",R159="",R159="Open"),"",IF(E159="Short",L159-N(S159),N(S159)-L159)*IF(K159="",$C$3,K159)*J159-N(T159))</f>
        <v/>
      </c>
      <c r="AD159" s="17" t="str">
        <f aca="false">IF(OR(AC159="",AB159=""),"",IF(AB159&gt;0,AC159/AB159,""))</f>
        <v/>
      </c>
      <c r="AE159" s="18" t="str">
        <f aca="false">IF(OR(AC159="",Q159=""),"",DATE(YEAR(Q159),MONTH(Q159),1))</f>
        <v/>
      </c>
      <c r="AF159" s="15" t="str">
        <f aca="false">IF(AC159="","",1)</f>
        <v/>
      </c>
    </row>
    <row r="160" customFormat="false" ht="15" hidden="false" customHeight="false" outlineLevel="0" collapsed="false">
      <c r="A160" s="8"/>
      <c r="B160" s="9"/>
      <c r="C160" s="34"/>
      <c r="D160" s="34"/>
      <c r="E160" s="34"/>
      <c r="F160" s="10"/>
      <c r="G160" s="10"/>
      <c r="H160" s="8"/>
      <c r="I160" s="10"/>
      <c r="J160" s="9"/>
      <c r="K160" s="9"/>
      <c r="L160" s="10"/>
      <c r="M160" s="11"/>
      <c r="N160" s="12"/>
      <c r="O160" s="13"/>
      <c r="P160" s="13"/>
      <c r="Q160" s="8"/>
      <c r="R160" s="34"/>
      <c r="S160" s="10"/>
      <c r="T160" s="14"/>
      <c r="U160" s="14"/>
      <c r="V160" s="34"/>
      <c r="W160" s="34"/>
      <c r="X160" s="13"/>
      <c r="Y160" s="15" t="str">
        <f aca="false">IF(OR(A160="",H160=""),"",H160-A160)</f>
        <v/>
      </c>
      <c r="Z160" s="15" t="str">
        <f aca="false">IF(OR(A160="",Q160=""),"",Q160-A160)</f>
        <v/>
      </c>
      <c r="AA160" s="16" t="str">
        <f aca="false">IF(OR(L160="",J160=""),"",L160*IF(K160="",$C$3,K160)*J160*IF(E160="Short",1,-1))</f>
        <v/>
      </c>
      <c r="AB160" s="16" t="str">
        <f aca="false">IF(OR(A160="",L160="",J160=""),"",IF(N(U160)&gt;0,U160,IF(E160="Long",L160*IF(K160="",$C$3,K160)*J160,IF(AND(N(F160)&gt;0,N(G160)&gt;0),MAX(0,ABS(F160-G160)-L160)*IF(K160="",$C$3,K160)*J160,IF(AND(D160="Put",N(F160)&gt;0),MAX(0,F160-L160)*IF(K160="",$C$3,K160)*J160,"")))))</f>
        <v/>
      </c>
      <c r="AC160" s="16" t="str">
        <f aca="false">IF(OR(A160="",L160="",J160="",R160="",R160="Open"),"",IF(E160="Short",L160-N(S160),N(S160)-L160)*IF(K160="",$C$3,K160)*J160-N(T160))</f>
        <v/>
      </c>
      <c r="AD160" s="17" t="str">
        <f aca="false">IF(OR(AC160="",AB160=""),"",IF(AB160&gt;0,AC160/AB160,""))</f>
        <v/>
      </c>
      <c r="AE160" s="18" t="str">
        <f aca="false">IF(OR(AC160="",Q160=""),"",DATE(YEAR(Q160),MONTH(Q160),1))</f>
        <v/>
      </c>
      <c r="AF160" s="15" t="str">
        <f aca="false">IF(AC160="","",1)</f>
        <v/>
      </c>
    </row>
    <row r="161" customFormat="false" ht="15" hidden="false" customHeight="false" outlineLevel="0" collapsed="false">
      <c r="A161" s="8"/>
      <c r="B161" s="9"/>
      <c r="C161" s="34"/>
      <c r="D161" s="34"/>
      <c r="E161" s="34"/>
      <c r="F161" s="10"/>
      <c r="G161" s="10"/>
      <c r="H161" s="8"/>
      <c r="I161" s="10"/>
      <c r="J161" s="9"/>
      <c r="K161" s="9"/>
      <c r="L161" s="10"/>
      <c r="M161" s="11"/>
      <c r="N161" s="12"/>
      <c r="O161" s="13"/>
      <c r="P161" s="13"/>
      <c r="Q161" s="8"/>
      <c r="R161" s="34"/>
      <c r="S161" s="10"/>
      <c r="T161" s="14"/>
      <c r="U161" s="14"/>
      <c r="V161" s="34"/>
      <c r="W161" s="34"/>
      <c r="X161" s="13"/>
      <c r="Y161" s="15" t="str">
        <f aca="false">IF(OR(A161="",H161=""),"",H161-A161)</f>
        <v/>
      </c>
      <c r="Z161" s="15" t="str">
        <f aca="false">IF(OR(A161="",Q161=""),"",Q161-A161)</f>
        <v/>
      </c>
      <c r="AA161" s="16" t="str">
        <f aca="false">IF(OR(L161="",J161=""),"",L161*IF(K161="",$C$3,K161)*J161*IF(E161="Short",1,-1))</f>
        <v/>
      </c>
      <c r="AB161" s="16" t="str">
        <f aca="false">IF(OR(A161="",L161="",J161=""),"",IF(N(U161)&gt;0,U161,IF(E161="Long",L161*IF(K161="",$C$3,K161)*J161,IF(AND(N(F161)&gt;0,N(G161)&gt;0),MAX(0,ABS(F161-G161)-L161)*IF(K161="",$C$3,K161)*J161,IF(AND(D161="Put",N(F161)&gt;0),MAX(0,F161-L161)*IF(K161="",$C$3,K161)*J161,"")))))</f>
        <v/>
      </c>
      <c r="AC161" s="16" t="str">
        <f aca="false">IF(OR(A161="",L161="",J161="",R161="",R161="Open"),"",IF(E161="Short",L161-N(S161),N(S161)-L161)*IF(K161="",$C$3,K161)*J161-N(T161))</f>
        <v/>
      </c>
      <c r="AD161" s="17" t="str">
        <f aca="false">IF(OR(AC161="",AB161=""),"",IF(AB161&gt;0,AC161/AB161,""))</f>
        <v/>
      </c>
      <c r="AE161" s="18" t="str">
        <f aca="false">IF(OR(AC161="",Q161=""),"",DATE(YEAR(Q161),MONTH(Q161),1))</f>
        <v/>
      </c>
      <c r="AF161" s="15" t="str">
        <f aca="false">IF(AC161="","",1)</f>
        <v/>
      </c>
    </row>
    <row r="162" customFormat="false" ht="15" hidden="false" customHeight="false" outlineLevel="0" collapsed="false">
      <c r="A162" s="8"/>
      <c r="B162" s="9"/>
      <c r="C162" s="34"/>
      <c r="D162" s="34"/>
      <c r="E162" s="34"/>
      <c r="F162" s="10"/>
      <c r="G162" s="10"/>
      <c r="H162" s="8"/>
      <c r="I162" s="10"/>
      <c r="J162" s="9"/>
      <c r="K162" s="9"/>
      <c r="L162" s="10"/>
      <c r="M162" s="11"/>
      <c r="N162" s="12"/>
      <c r="O162" s="13"/>
      <c r="P162" s="13"/>
      <c r="Q162" s="8"/>
      <c r="R162" s="34"/>
      <c r="S162" s="10"/>
      <c r="T162" s="14"/>
      <c r="U162" s="14"/>
      <c r="V162" s="34"/>
      <c r="W162" s="34"/>
      <c r="X162" s="13"/>
      <c r="Y162" s="15" t="str">
        <f aca="false">IF(OR(A162="",H162=""),"",H162-A162)</f>
        <v/>
      </c>
      <c r="Z162" s="15" t="str">
        <f aca="false">IF(OR(A162="",Q162=""),"",Q162-A162)</f>
        <v/>
      </c>
      <c r="AA162" s="16" t="str">
        <f aca="false">IF(OR(L162="",J162=""),"",L162*IF(K162="",$C$3,K162)*J162*IF(E162="Short",1,-1))</f>
        <v/>
      </c>
      <c r="AB162" s="16" t="str">
        <f aca="false">IF(OR(A162="",L162="",J162=""),"",IF(N(U162)&gt;0,U162,IF(E162="Long",L162*IF(K162="",$C$3,K162)*J162,IF(AND(N(F162)&gt;0,N(G162)&gt;0),MAX(0,ABS(F162-G162)-L162)*IF(K162="",$C$3,K162)*J162,IF(AND(D162="Put",N(F162)&gt;0),MAX(0,F162-L162)*IF(K162="",$C$3,K162)*J162,"")))))</f>
        <v/>
      </c>
      <c r="AC162" s="16" t="str">
        <f aca="false">IF(OR(A162="",L162="",J162="",R162="",R162="Open"),"",IF(E162="Short",L162-N(S162),N(S162)-L162)*IF(K162="",$C$3,K162)*J162-N(T162))</f>
        <v/>
      </c>
      <c r="AD162" s="17" t="str">
        <f aca="false">IF(OR(AC162="",AB162=""),"",IF(AB162&gt;0,AC162/AB162,""))</f>
        <v/>
      </c>
      <c r="AE162" s="18" t="str">
        <f aca="false">IF(OR(AC162="",Q162=""),"",DATE(YEAR(Q162),MONTH(Q162),1))</f>
        <v/>
      </c>
      <c r="AF162" s="15" t="str">
        <f aca="false">IF(AC162="","",1)</f>
        <v/>
      </c>
    </row>
    <row r="163" customFormat="false" ht="15" hidden="false" customHeight="false" outlineLevel="0" collapsed="false">
      <c r="A163" s="8"/>
      <c r="B163" s="9"/>
      <c r="C163" s="34"/>
      <c r="D163" s="34"/>
      <c r="E163" s="34"/>
      <c r="F163" s="10"/>
      <c r="G163" s="10"/>
      <c r="H163" s="8"/>
      <c r="I163" s="10"/>
      <c r="J163" s="9"/>
      <c r="K163" s="9"/>
      <c r="L163" s="10"/>
      <c r="M163" s="11"/>
      <c r="N163" s="12"/>
      <c r="O163" s="13"/>
      <c r="P163" s="13"/>
      <c r="Q163" s="8"/>
      <c r="R163" s="34"/>
      <c r="S163" s="10"/>
      <c r="T163" s="14"/>
      <c r="U163" s="14"/>
      <c r="V163" s="34"/>
      <c r="W163" s="34"/>
      <c r="X163" s="13"/>
      <c r="Y163" s="15" t="str">
        <f aca="false">IF(OR(A163="",H163=""),"",H163-A163)</f>
        <v/>
      </c>
      <c r="Z163" s="15" t="str">
        <f aca="false">IF(OR(A163="",Q163=""),"",Q163-A163)</f>
        <v/>
      </c>
      <c r="AA163" s="16" t="str">
        <f aca="false">IF(OR(L163="",J163=""),"",L163*IF(K163="",$C$3,K163)*J163*IF(E163="Short",1,-1))</f>
        <v/>
      </c>
      <c r="AB163" s="16" t="str">
        <f aca="false">IF(OR(A163="",L163="",J163=""),"",IF(N(U163)&gt;0,U163,IF(E163="Long",L163*IF(K163="",$C$3,K163)*J163,IF(AND(N(F163)&gt;0,N(G163)&gt;0),MAX(0,ABS(F163-G163)-L163)*IF(K163="",$C$3,K163)*J163,IF(AND(D163="Put",N(F163)&gt;0),MAX(0,F163-L163)*IF(K163="",$C$3,K163)*J163,"")))))</f>
        <v/>
      </c>
      <c r="AC163" s="16" t="str">
        <f aca="false">IF(OR(A163="",L163="",J163="",R163="",R163="Open"),"",IF(E163="Short",L163-N(S163),N(S163)-L163)*IF(K163="",$C$3,K163)*J163-N(T163))</f>
        <v/>
      </c>
      <c r="AD163" s="17" t="str">
        <f aca="false">IF(OR(AC163="",AB163=""),"",IF(AB163&gt;0,AC163/AB163,""))</f>
        <v/>
      </c>
      <c r="AE163" s="18" t="str">
        <f aca="false">IF(OR(AC163="",Q163=""),"",DATE(YEAR(Q163),MONTH(Q163),1))</f>
        <v/>
      </c>
      <c r="AF163" s="15" t="str">
        <f aca="false">IF(AC163="","",1)</f>
        <v/>
      </c>
    </row>
    <row r="164" customFormat="false" ht="15" hidden="false" customHeight="false" outlineLevel="0" collapsed="false">
      <c r="A164" s="8"/>
      <c r="B164" s="9"/>
      <c r="C164" s="34"/>
      <c r="D164" s="34"/>
      <c r="E164" s="34"/>
      <c r="F164" s="10"/>
      <c r="G164" s="10"/>
      <c r="H164" s="8"/>
      <c r="I164" s="10"/>
      <c r="J164" s="9"/>
      <c r="K164" s="9"/>
      <c r="L164" s="10"/>
      <c r="M164" s="11"/>
      <c r="N164" s="12"/>
      <c r="O164" s="13"/>
      <c r="P164" s="13"/>
      <c r="Q164" s="8"/>
      <c r="R164" s="34"/>
      <c r="S164" s="10"/>
      <c r="T164" s="14"/>
      <c r="U164" s="14"/>
      <c r="V164" s="34"/>
      <c r="W164" s="34"/>
      <c r="X164" s="13"/>
      <c r="Y164" s="15" t="str">
        <f aca="false">IF(OR(A164="",H164=""),"",H164-A164)</f>
        <v/>
      </c>
      <c r="Z164" s="15" t="str">
        <f aca="false">IF(OR(A164="",Q164=""),"",Q164-A164)</f>
        <v/>
      </c>
      <c r="AA164" s="16" t="str">
        <f aca="false">IF(OR(L164="",J164=""),"",L164*IF(K164="",$C$3,K164)*J164*IF(E164="Short",1,-1))</f>
        <v/>
      </c>
      <c r="AB164" s="16" t="str">
        <f aca="false">IF(OR(A164="",L164="",J164=""),"",IF(N(U164)&gt;0,U164,IF(E164="Long",L164*IF(K164="",$C$3,K164)*J164,IF(AND(N(F164)&gt;0,N(G164)&gt;0),MAX(0,ABS(F164-G164)-L164)*IF(K164="",$C$3,K164)*J164,IF(AND(D164="Put",N(F164)&gt;0),MAX(0,F164-L164)*IF(K164="",$C$3,K164)*J164,"")))))</f>
        <v/>
      </c>
      <c r="AC164" s="16" t="str">
        <f aca="false">IF(OR(A164="",L164="",J164="",R164="",R164="Open"),"",IF(E164="Short",L164-N(S164),N(S164)-L164)*IF(K164="",$C$3,K164)*J164-N(T164))</f>
        <v/>
      </c>
      <c r="AD164" s="17" t="str">
        <f aca="false">IF(OR(AC164="",AB164=""),"",IF(AB164&gt;0,AC164/AB164,""))</f>
        <v/>
      </c>
      <c r="AE164" s="18" t="str">
        <f aca="false">IF(OR(AC164="",Q164=""),"",DATE(YEAR(Q164),MONTH(Q164),1))</f>
        <v/>
      </c>
      <c r="AF164" s="15" t="str">
        <f aca="false">IF(AC164="","",1)</f>
        <v/>
      </c>
    </row>
    <row r="165" customFormat="false" ht="15" hidden="false" customHeight="false" outlineLevel="0" collapsed="false">
      <c r="A165" s="8"/>
      <c r="B165" s="9"/>
      <c r="C165" s="34"/>
      <c r="D165" s="34"/>
      <c r="E165" s="34"/>
      <c r="F165" s="10"/>
      <c r="G165" s="10"/>
      <c r="H165" s="8"/>
      <c r="I165" s="10"/>
      <c r="J165" s="9"/>
      <c r="K165" s="9"/>
      <c r="L165" s="10"/>
      <c r="M165" s="11"/>
      <c r="N165" s="12"/>
      <c r="O165" s="13"/>
      <c r="P165" s="13"/>
      <c r="Q165" s="8"/>
      <c r="R165" s="34"/>
      <c r="S165" s="10"/>
      <c r="T165" s="14"/>
      <c r="U165" s="14"/>
      <c r="V165" s="34"/>
      <c r="W165" s="34"/>
      <c r="X165" s="13"/>
      <c r="Y165" s="15" t="str">
        <f aca="false">IF(OR(A165="",H165=""),"",H165-A165)</f>
        <v/>
      </c>
      <c r="Z165" s="15" t="str">
        <f aca="false">IF(OR(A165="",Q165=""),"",Q165-A165)</f>
        <v/>
      </c>
      <c r="AA165" s="16" t="str">
        <f aca="false">IF(OR(L165="",J165=""),"",L165*IF(K165="",$C$3,K165)*J165*IF(E165="Short",1,-1))</f>
        <v/>
      </c>
      <c r="AB165" s="16" t="str">
        <f aca="false">IF(OR(A165="",L165="",J165=""),"",IF(N(U165)&gt;0,U165,IF(E165="Long",L165*IF(K165="",$C$3,K165)*J165,IF(AND(N(F165)&gt;0,N(G165)&gt;0),MAX(0,ABS(F165-G165)-L165)*IF(K165="",$C$3,K165)*J165,IF(AND(D165="Put",N(F165)&gt;0),MAX(0,F165-L165)*IF(K165="",$C$3,K165)*J165,"")))))</f>
        <v/>
      </c>
      <c r="AC165" s="16" t="str">
        <f aca="false">IF(OR(A165="",L165="",J165="",R165="",R165="Open"),"",IF(E165="Short",L165-N(S165),N(S165)-L165)*IF(K165="",$C$3,K165)*J165-N(T165))</f>
        <v/>
      </c>
      <c r="AD165" s="17" t="str">
        <f aca="false">IF(OR(AC165="",AB165=""),"",IF(AB165&gt;0,AC165/AB165,""))</f>
        <v/>
      </c>
      <c r="AE165" s="18" t="str">
        <f aca="false">IF(OR(AC165="",Q165=""),"",DATE(YEAR(Q165),MONTH(Q165),1))</f>
        <v/>
      </c>
      <c r="AF165" s="15" t="str">
        <f aca="false">IF(AC165="","",1)</f>
        <v/>
      </c>
    </row>
    <row r="166" customFormat="false" ht="15" hidden="false" customHeight="false" outlineLevel="0" collapsed="false">
      <c r="A166" s="8"/>
      <c r="B166" s="9"/>
      <c r="C166" s="34"/>
      <c r="D166" s="34"/>
      <c r="E166" s="34"/>
      <c r="F166" s="10"/>
      <c r="G166" s="10"/>
      <c r="H166" s="8"/>
      <c r="I166" s="10"/>
      <c r="J166" s="9"/>
      <c r="K166" s="9"/>
      <c r="L166" s="10"/>
      <c r="M166" s="11"/>
      <c r="N166" s="12"/>
      <c r="O166" s="13"/>
      <c r="P166" s="13"/>
      <c r="Q166" s="8"/>
      <c r="R166" s="34"/>
      <c r="S166" s="10"/>
      <c r="T166" s="14"/>
      <c r="U166" s="14"/>
      <c r="V166" s="34"/>
      <c r="W166" s="34"/>
      <c r="X166" s="13"/>
      <c r="Y166" s="15" t="str">
        <f aca="false">IF(OR(A166="",H166=""),"",H166-A166)</f>
        <v/>
      </c>
      <c r="Z166" s="15" t="str">
        <f aca="false">IF(OR(A166="",Q166=""),"",Q166-A166)</f>
        <v/>
      </c>
      <c r="AA166" s="16" t="str">
        <f aca="false">IF(OR(L166="",J166=""),"",L166*IF(K166="",$C$3,K166)*J166*IF(E166="Short",1,-1))</f>
        <v/>
      </c>
      <c r="AB166" s="16" t="str">
        <f aca="false">IF(OR(A166="",L166="",J166=""),"",IF(N(U166)&gt;0,U166,IF(E166="Long",L166*IF(K166="",$C$3,K166)*J166,IF(AND(N(F166)&gt;0,N(G166)&gt;0),MAX(0,ABS(F166-G166)-L166)*IF(K166="",$C$3,K166)*J166,IF(AND(D166="Put",N(F166)&gt;0),MAX(0,F166-L166)*IF(K166="",$C$3,K166)*J166,"")))))</f>
        <v/>
      </c>
      <c r="AC166" s="16" t="str">
        <f aca="false">IF(OR(A166="",L166="",J166="",R166="",R166="Open"),"",IF(E166="Short",L166-N(S166),N(S166)-L166)*IF(K166="",$C$3,K166)*J166-N(T166))</f>
        <v/>
      </c>
      <c r="AD166" s="17" t="str">
        <f aca="false">IF(OR(AC166="",AB166=""),"",IF(AB166&gt;0,AC166/AB166,""))</f>
        <v/>
      </c>
      <c r="AE166" s="18" t="str">
        <f aca="false">IF(OR(AC166="",Q166=""),"",DATE(YEAR(Q166),MONTH(Q166),1))</f>
        <v/>
      </c>
      <c r="AF166" s="15" t="str">
        <f aca="false">IF(AC166="","",1)</f>
        <v/>
      </c>
    </row>
    <row r="167" customFormat="false" ht="15" hidden="false" customHeight="false" outlineLevel="0" collapsed="false">
      <c r="A167" s="8"/>
      <c r="B167" s="9"/>
      <c r="C167" s="34"/>
      <c r="D167" s="34"/>
      <c r="E167" s="34"/>
      <c r="F167" s="10"/>
      <c r="G167" s="10"/>
      <c r="H167" s="8"/>
      <c r="I167" s="10"/>
      <c r="J167" s="9"/>
      <c r="K167" s="9"/>
      <c r="L167" s="10"/>
      <c r="M167" s="11"/>
      <c r="N167" s="12"/>
      <c r="O167" s="13"/>
      <c r="P167" s="13"/>
      <c r="Q167" s="8"/>
      <c r="R167" s="34"/>
      <c r="S167" s="10"/>
      <c r="T167" s="14"/>
      <c r="U167" s="14"/>
      <c r="V167" s="34"/>
      <c r="W167" s="34"/>
      <c r="X167" s="13"/>
      <c r="Y167" s="15" t="str">
        <f aca="false">IF(OR(A167="",H167=""),"",H167-A167)</f>
        <v/>
      </c>
      <c r="Z167" s="15" t="str">
        <f aca="false">IF(OR(A167="",Q167=""),"",Q167-A167)</f>
        <v/>
      </c>
      <c r="AA167" s="16" t="str">
        <f aca="false">IF(OR(L167="",J167=""),"",L167*IF(K167="",$C$3,K167)*J167*IF(E167="Short",1,-1))</f>
        <v/>
      </c>
      <c r="AB167" s="16" t="str">
        <f aca="false">IF(OR(A167="",L167="",J167=""),"",IF(N(U167)&gt;0,U167,IF(E167="Long",L167*IF(K167="",$C$3,K167)*J167,IF(AND(N(F167)&gt;0,N(G167)&gt;0),MAX(0,ABS(F167-G167)-L167)*IF(K167="",$C$3,K167)*J167,IF(AND(D167="Put",N(F167)&gt;0),MAX(0,F167-L167)*IF(K167="",$C$3,K167)*J167,"")))))</f>
        <v/>
      </c>
      <c r="AC167" s="16" t="str">
        <f aca="false">IF(OR(A167="",L167="",J167="",R167="",R167="Open"),"",IF(E167="Short",L167-N(S167),N(S167)-L167)*IF(K167="",$C$3,K167)*J167-N(T167))</f>
        <v/>
      </c>
      <c r="AD167" s="17" t="str">
        <f aca="false">IF(OR(AC167="",AB167=""),"",IF(AB167&gt;0,AC167/AB167,""))</f>
        <v/>
      </c>
      <c r="AE167" s="18" t="str">
        <f aca="false">IF(OR(AC167="",Q167=""),"",DATE(YEAR(Q167),MONTH(Q167),1))</f>
        <v/>
      </c>
      <c r="AF167" s="15" t="str">
        <f aca="false">IF(AC167="","",1)</f>
        <v/>
      </c>
    </row>
    <row r="168" customFormat="false" ht="15" hidden="false" customHeight="false" outlineLevel="0" collapsed="false">
      <c r="A168" s="8"/>
      <c r="B168" s="9"/>
      <c r="C168" s="34"/>
      <c r="D168" s="34"/>
      <c r="E168" s="34"/>
      <c r="F168" s="10"/>
      <c r="G168" s="10"/>
      <c r="H168" s="8"/>
      <c r="I168" s="10"/>
      <c r="J168" s="9"/>
      <c r="K168" s="9"/>
      <c r="L168" s="10"/>
      <c r="M168" s="11"/>
      <c r="N168" s="12"/>
      <c r="O168" s="13"/>
      <c r="P168" s="13"/>
      <c r="Q168" s="8"/>
      <c r="R168" s="34"/>
      <c r="S168" s="10"/>
      <c r="T168" s="14"/>
      <c r="U168" s="14"/>
      <c r="V168" s="34"/>
      <c r="W168" s="34"/>
      <c r="X168" s="13"/>
      <c r="Y168" s="15" t="str">
        <f aca="false">IF(OR(A168="",H168=""),"",H168-A168)</f>
        <v/>
      </c>
      <c r="Z168" s="15" t="str">
        <f aca="false">IF(OR(A168="",Q168=""),"",Q168-A168)</f>
        <v/>
      </c>
      <c r="AA168" s="16" t="str">
        <f aca="false">IF(OR(L168="",J168=""),"",L168*IF(K168="",$C$3,K168)*J168*IF(E168="Short",1,-1))</f>
        <v/>
      </c>
      <c r="AB168" s="16" t="str">
        <f aca="false">IF(OR(A168="",L168="",J168=""),"",IF(N(U168)&gt;0,U168,IF(E168="Long",L168*IF(K168="",$C$3,K168)*J168,IF(AND(N(F168)&gt;0,N(G168)&gt;0),MAX(0,ABS(F168-G168)-L168)*IF(K168="",$C$3,K168)*J168,IF(AND(D168="Put",N(F168)&gt;0),MAX(0,F168-L168)*IF(K168="",$C$3,K168)*J168,"")))))</f>
        <v/>
      </c>
      <c r="AC168" s="16" t="str">
        <f aca="false">IF(OR(A168="",L168="",J168="",R168="",R168="Open"),"",IF(E168="Short",L168-N(S168),N(S168)-L168)*IF(K168="",$C$3,K168)*J168-N(T168))</f>
        <v/>
      </c>
      <c r="AD168" s="17" t="str">
        <f aca="false">IF(OR(AC168="",AB168=""),"",IF(AB168&gt;0,AC168/AB168,""))</f>
        <v/>
      </c>
      <c r="AE168" s="18" t="str">
        <f aca="false">IF(OR(AC168="",Q168=""),"",DATE(YEAR(Q168),MONTH(Q168),1))</f>
        <v/>
      </c>
      <c r="AF168" s="15" t="str">
        <f aca="false">IF(AC168="","",1)</f>
        <v/>
      </c>
    </row>
    <row r="169" customFormat="false" ht="15" hidden="false" customHeight="false" outlineLevel="0" collapsed="false">
      <c r="A169" s="8"/>
      <c r="B169" s="9"/>
      <c r="C169" s="34"/>
      <c r="D169" s="34"/>
      <c r="E169" s="34"/>
      <c r="F169" s="10"/>
      <c r="G169" s="10"/>
      <c r="H169" s="8"/>
      <c r="I169" s="10"/>
      <c r="J169" s="9"/>
      <c r="K169" s="9"/>
      <c r="L169" s="10"/>
      <c r="M169" s="11"/>
      <c r="N169" s="12"/>
      <c r="O169" s="13"/>
      <c r="P169" s="13"/>
      <c r="Q169" s="8"/>
      <c r="R169" s="34"/>
      <c r="S169" s="10"/>
      <c r="T169" s="14"/>
      <c r="U169" s="14"/>
      <c r="V169" s="34"/>
      <c r="W169" s="34"/>
      <c r="X169" s="13"/>
      <c r="Y169" s="15" t="str">
        <f aca="false">IF(OR(A169="",H169=""),"",H169-A169)</f>
        <v/>
      </c>
      <c r="Z169" s="15" t="str">
        <f aca="false">IF(OR(A169="",Q169=""),"",Q169-A169)</f>
        <v/>
      </c>
      <c r="AA169" s="16" t="str">
        <f aca="false">IF(OR(L169="",J169=""),"",L169*IF(K169="",$C$3,K169)*J169*IF(E169="Short",1,-1))</f>
        <v/>
      </c>
      <c r="AB169" s="16" t="str">
        <f aca="false">IF(OR(A169="",L169="",J169=""),"",IF(N(U169)&gt;0,U169,IF(E169="Long",L169*IF(K169="",$C$3,K169)*J169,IF(AND(N(F169)&gt;0,N(G169)&gt;0),MAX(0,ABS(F169-G169)-L169)*IF(K169="",$C$3,K169)*J169,IF(AND(D169="Put",N(F169)&gt;0),MAX(0,F169-L169)*IF(K169="",$C$3,K169)*J169,"")))))</f>
        <v/>
      </c>
      <c r="AC169" s="16" t="str">
        <f aca="false">IF(OR(A169="",L169="",J169="",R169="",R169="Open"),"",IF(E169="Short",L169-N(S169),N(S169)-L169)*IF(K169="",$C$3,K169)*J169-N(T169))</f>
        <v/>
      </c>
      <c r="AD169" s="17" t="str">
        <f aca="false">IF(OR(AC169="",AB169=""),"",IF(AB169&gt;0,AC169/AB169,""))</f>
        <v/>
      </c>
      <c r="AE169" s="18" t="str">
        <f aca="false">IF(OR(AC169="",Q169=""),"",DATE(YEAR(Q169),MONTH(Q169),1))</f>
        <v/>
      </c>
      <c r="AF169" s="15" t="str">
        <f aca="false">IF(AC169="","",1)</f>
        <v/>
      </c>
    </row>
    <row r="170" customFormat="false" ht="15" hidden="false" customHeight="false" outlineLevel="0" collapsed="false">
      <c r="A170" s="8"/>
      <c r="B170" s="9"/>
      <c r="C170" s="34"/>
      <c r="D170" s="34"/>
      <c r="E170" s="34"/>
      <c r="F170" s="10"/>
      <c r="G170" s="10"/>
      <c r="H170" s="8"/>
      <c r="I170" s="10"/>
      <c r="J170" s="9"/>
      <c r="K170" s="9"/>
      <c r="L170" s="10"/>
      <c r="M170" s="11"/>
      <c r="N170" s="12"/>
      <c r="O170" s="13"/>
      <c r="P170" s="13"/>
      <c r="Q170" s="8"/>
      <c r="R170" s="34"/>
      <c r="S170" s="10"/>
      <c r="T170" s="14"/>
      <c r="U170" s="14"/>
      <c r="V170" s="34"/>
      <c r="W170" s="34"/>
      <c r="X170" s="13"/>
      <c r="Y170" s="15" t="str">
        <f aca="false">IF(OR(A170="",H170=""),"",H170-A170)</f>
        <v/>
      </c>
      <c r="Z170" s="15" t="str">
        <f aca="false">IF(OR(A170="",Q170=""),"",Q170-A170)</f>
        <v/>
      </c>
      <c r="AA170" s="16" t="str">
        <f aca="false">IF(OR(L170="",J170=""),"",L170*IF(K170="",$C$3,K170)*J170*IF(E170="Short",1,-1))</f>
        <v/>
      </c>
      <c r="AB170" s="16" t="str">
        <f aca="false">IF(OR(A170="",L170="",J170=""),"",IF(N(U170)&gt;0,U170,IF(E170="Long",L170*IF(K170="",$C$3,K170)*J170,IF(AND(N(F170)&gt;0,N(G170)&gt;0),MAX(0,ABS(F170-G170)-L170)*IF(K170="",$C$3,K170)*J170,IF(AND(D170="Put",N(F170)&gt;0),MAX(0,F170-L170)*IF(K170="",$C$3,K170)*J170,"")))))</f>
        <v/>
      </c>
      <c r="AC170" s="16" t="str">
        <f aca="false">IF(OR(A170="",L170="",J170="",R170="",R170="Open"),"",IF(E170="Short",L170-N(S170),N(S170)-L170)*IF(K170="",$C$3,K170)*J170-N(T170))</f>
        <v/>
      </c>
      <c r="AD170" s="17" t="str">
        <f aca="false">IF(OR(AC170="",AB170=""),"",IF(AB170&gt;0,AC170/AB170,""))</f>
        <v/>
      </c>
      <c r="AE170" s="18" t="str">
        <f aca="false">IF(OR(AC170="",Q170=""),"",DATE(YEAR(Q170),MONTH(Q170),1))</f>
        <v/>
      </c>
      <c r="AF170" s="15" t="str">
        <f aca="false">IF(AC170="","",1)</f>
        <v/>
      </c>
    </row>
    <row r="171" customFormat="false" ht="15" hidden="false" customHeight="false" outlineLevel="0" collapsed="false">
      <c r="A171" s="8"/>
      <c r="B171" s="9"/>
      <c r="C171" s="34"/>
      <c r="D171" s="34"/>
      <c r="E171" s="34"/>
      <c r="F171" s="10"/>
      <c r="G171" s="10"/>
      <c r="H171" s="8"/>
      <c r="I171" s="10"/>
      <c r="J171" s="9"/>
      <c r="K171" s="9"/>
      <c r="L171" s="10"/>
      <c r="M171" s="11"/>
      <c r="N171" s="12"/>
      <c r="O171" s="13"/>
      <c r="P171" s="13"/>
      <c r="Q171" s="8"/>
      <c r="R171" s="34"/>
      <c r="S171" s="10"/>
      <c r="T171" s="14"/>
      <c r="U171" s="14"/>
      <c r="V171" s="34"/>
      <c r="W171" s="34"/>
      <c r="X171" s="13"/>
      <c r="Y171" s="15" t="str">
        <f aca="false">IF(OR(A171="",H171=""),"",H171-A171)</f>
        <v/>
      </c>
      <c r="Z171" s="15" t="str">
        <f aca="false">IF(OR(A171="",Q171=""),"",Q171-A171)</f>
        <v/>
      </c>
      <c r="AA171" s="16" t="str">
        <f aca="false">IF(OR(L171="",J171=""),"",L171*IF(K171="",$C$3,K171)*J171*IF(E171="Short",1,-1))</f>
        <v/>
      </c>
      <c r="AB171" s="16" t="str">
        <f aca="false">IF(OR(A171="",L171="",J171=""),"",IF(N(U171)&gt;0,U171,IF(E171="Long",L171*IF(K171="",$C$3,K171)*J171,IF(AND(N(F171)&gt;0,N(G171)&gt;0),MAX(0,ABS(F171-G171)-L171)*IF(K171="",$C$3,K171)*J171,IF(AND(D171="Put",N(F171)&gt;0),MAX(0,F171-L171)*IF(K171="",$C$3,K171)*J171,"")))))</f>
        <v/>
      </c>
      <c r="AC171" s="16" t="str">
        <f aca="false">IF(OR(A171="",L171="",J171="",R171="",R171="Open"),"",IF(E171="Short",L171-N(S171),N(S171)-L171)*IF(K171="",$C$3,K171)*J171-N(T171))</f>
        <v/>
      </c>
      <c r="AD171" s="17" t="str">
        <f aca="false">IF(OR(AC171="",AB171=""),"",IF(AB171&gt;0,AC171/AB171,""))</f>
        <v/>
      </c>
      <c r="AE171" s="18" t="str">
        <f aca="false">IF(OR(AC171="",Q171=""),"",DATE(YEAR(Q171),MONTH(Q171),1))</f>
        <v/>
      </c>
      <c r="AF171" s="15" t="str">
        <f aca="false">IF(AC171="","",1)</f>
        <v/>
      </c>
    </row>
    <row r="172" customFormat="false" ht="15" hidden="false" customHeight="false" outlineLevel="0" collapsed="false">
      <c r="A172" s="8"/>
      <c r="B172" s="9"/>
      <c r="C172" s="34"/>
      <c r="D172" s="34"/>
      <c r="E172" s="34"/>
      <c r="F172" s="10"/>
      <c r="G172" s="10"/>
      <c r="H172" s="8"/>
      <c r="I172" s="10"/>
      <c r="J172" s="9"/>
      <c r="K172" s="9"/>
      <c r="L172" s="10"/>
      <c r="M172" s="11"/>
      <c r="N172" s="12"/>
      <c r="O172" s="13"/>
      <c r="P172" s="13"/>
      <c r="Q172" s="8"/>
      <c r="R172" s="34"/>
      <c r="S172" s="10"/>
      <c r="T172" s="14"/>
      <c r="U172" s="14"/>
      <c r="V172" s="34"/>
      <c r="W172" s="34"/>
      <c r="X172" s="13"/>
      <c r="Y172" s="15" t="str">
        <f aca="false">IF(OR(A172="",H172=""),"",H172-A172)</f>
        <v/>
      </c>
      <c r="Z172" s="15" t="str">
        <f aca="false">IF(OR(A172="",Q172=""),"",Q172-A172)</f>
        <v/>
      </c>
      <c r="AA172" s="16" t="str">
        <f aca="false">IF(OR(L172="",J172=""),"",L172*IF(K172="",$C$3,K172)*J172*IF(E172="Short",1,-1))</f>
        <v/>
      </c>
      <c r="AB172" s="16" t="str">
        <f aca="false">IF(OR(A172="",L172="",J172=""),"",IF(N(U172)&gt;0,U172,IF(E172="Long",L172*IF(K172="",$C$3,K172)*J172,IF(AND(N(F172)&gt;0,N(G172)&gt;0),MAX(0,ABS(F172-G172)-L172)*IF(K172="",$C$3,K172)*J172,IF(AND(D172="Put",N(F172)&gt;0),MAX(0,F172-L172)*IF(K172="",$C$3,K172)*J172,"")))))</f>
        <v/>
      </c>
      <c r="AC172" s="16" t="str">
        <f aca="false">IF(OR(A172="",L172="",J172="",R172="",R172="Open"),"",IF(E172="Short",L172-N(S172),N(S172)-L172)*IF(K172="",$C$3,K172)*J172-N(T172))</f>
        <v/>
      </c>
      <c r="AD172" s="17" t="str">
        <f aca="false">IF(OR(AC172="",AB172=""),"",IF(AB172&gt;0,AC172/AB172,""))</f>
        <v/>
      </c>
      <c r="AE172" s="18" t="str">
        <f aca="false">IF(OR(AC172="",Q172=""),"",DATE(YEAR(Q172),MONTH(Q172),1))</f>
        <v/>
      </c>
      <c r="AF172" s="15" t="str">
        <f aca="false">IF(AC172="","",1)</f>
        <v/>
      </c>
    </row>
    <row r="173" customFormat="false" ht="15" hidden="false" customHeight="false" outlineLevel="0" collapsed="false">
      <c r="A173" s="8"/>
      <c r="B173" s="9"/>
      <c r="C173" s="34"/>
      <c r="D173" s="34"/>
      <c r="E173" s="34"/>
      <c r="F173" s="10"/>
      <c r="G173" s="10"/>
      <c r="H173" s="8"/>
      <c r="I173" s="10"/>
      <c r="J173" s="9"/>
      <c r="K173" s="9"/>
      <c r="L173" s="10"/>
      <c r="M173" s="11"/>
      <c r="N173" s="12"/>
      <c r="O173" s="13"/>
      <c r="P173" s="13"/>
      <c r="Q173" s="8"/>
      <c r="R173" s="34"/>
      <c r="S173" s="10"/>
      <c r="T173" s="14"/>
      <c r="U173" s="14"/>
      <c r="V173" s="34"/>
      <c r="W173" s="34"/>
      <c r="X173" s="13"/>
      <c r="Y173" s="15" t="str">
        <f aca="false">IF(OR(A173="",H173=""),"",H173-A173)</f>
        <v/>
      </c>
      <c r="Z173" s="15" t="str">
        <f aca="false">IF(OR(A173="",Q173=""),"",Q173-A173)</f>
        <v/>
      </c>
      <c r="AA173" s="16" t="str">
        <f aca="false">IF(OR(L173="",J173=""),"",L173*IF(K173="",$C$3,K173)*J173*IF(E173="Short",1,-1))</f>
        <v/>
      </c>
      <c r="AB173" s="16" t="str">
        <f aca="false">IF(OR(A173="",L173="",J173=""),"",IF(N(U173)&gt;0,U173,IF(E173="Long",L173*IF(K173="",$C$3,K173)*J173,IF(AND(N(F173)&gt;0,N(G173)&gt;0),MAX(0,ABS(F173-G173)-L173)*IF(K173="",$C$3,K173)*J173,IF(AND(D173="Put",N(F173)&gt;0),MAX(0,F173-L173)*IF(K173="",$C$3,K173)*J173,"")))))</f>
        <v/>
      </c>
      <c r="AC173" s="16" t="str">
        <f aca="false">IF(OR(A173="",L173="",J173="",R173="",R173="Open"),"",IF(E173="Short",L173-N(S173),N(S173)-L173)*IF(K173="",$C$3,K173)*J173-N(T173))</f>
        <v/>
      </c>
      <c r="AD173" s="17" t="str">
        <f aca="false">IF(OR(AC173="",AB173=""),"",IF(AB173&gt;0,AC173/AB173,""))</f>
        <v/>
      </c>
      <c r="AE173" s="18" t="str">
        <f aca="false">IF(OR(AC173="",Q173=""),"",DATE(YEAR(Q173),MONTH(Q173),1))</f>
        <v/>
      </c>
      <c r="AF173" s="15" t="str">
        <f aca="false">IF(AC173="","",1)</f>
        <v/>
      </c>
    </row>
    <row r="174" customFormat="false" ht="15" hidden="false" customHeight="false" outlineLevel="0" collapsed="false">
      <c r="A174" s="8"/>
      <c r="B174" s="9"/>
      <c r="C174" s="34"/>
      <c r="D174" s="34"/>
      <c r="E174" s="34"/>
      <c r="F174" s="10"/>
      <c r="G174" s="10"/>
      <c r="H174" s="8"/>
      <c r="I174" s="10"/>
      <c r="J174" s="9"/>
      <c r="K174" s="9"/>
      <c r="L174" s="10"/>
      <c r="M174" s="11"/>
      <c r="N174" s="12"/>
      <c r="O174" s="13"/>
      <c r="P174" s="13"/>
      <c r="Q174" s="8"/>
      <c r="R174" s="34"/>
      <c r="S174" s="10"/>
      <c r="T174" s="14"/>
      <c r="U174" s="14"/>
      <c r="V174" s="34"/>
      <c r="W174" s="34"/>
      <c r="X174" s="13"/>
      <c r="Y174" s="15" t="str">
        <f aca="false">IF(OR(A174="",H174=""),"",H174-A174)</f>
        <v/>
      </c>
      <c r="Z174" s="15" t="str">
        <f aca="false">IF(OR(A174="",Q174=""),"",Q174-A174)</f>
        <v/>
      </c>
      <c r="AA174" s="16" t="str">
        <f aca="false">IF(OR(L174="",J174=""),"",L174*IF(K174="",$C$3,K174)*J174*IF(E174="Short",1,-1))</f>
        <v/>
      </c>
      <c r="AB174" s="16" t="str">
        <f aca="false">IF(OR(A174="",L174="",J174=""),"",IF(N(U174)&gt;0,U174,IF(E174="Long",L174*IF(K174="",$C$3,K174)*J174,IF(AND(N(F174)&gt;0,N(G174)&gt;0),MAX(0,ABS(F174-G174)-L174)*IF(K174="",$C$3,K174)*J174,IF(AND(D174="Put",N(F174)&gt;0),MAX(0,F174-L174)*IF(K174="",$C$3,K174)*J174,"")))))</f>
        <v/>
      </c>
      <c r="AC174" s="16" t="str">
        <f aca="false">IF(OR(A174="",L174="",J174="",R174="",R174="Open"),"",IF(E174="Short",L174-N(S174),N(S174)-L174)*IF(K174="",$C$3,K174)*J174-N(T174))</f>
        <v/>
      </c>
      <c r="AD174" s="17" t="str">
        <f aca="false">IF(OR(AC174="",AB174=""),"",IF(AB174&gt;0,AC174/AB174,""))</f>
        <v/>
      </c>
      <c r="AE174" s="18" t="str">
        <f aca="false">IF(OR(AC174="",Q174=""),"",DATE(YEAR(Q174),MONTH(Q174),1))</f>
        <v/>
      </c>
      <c r="AF174" s="15" t="str">
        <f aca="false">IF(AC174="","",1)</f>
        <v/>
      </c>
    </row>
    <row r="175" customFormat="false" ht="15" hidden="false" customHeight="false" outlineLevel="0" collapsed="false">
      <c r="A175" s="8"/>
      <c r="B175" s="9"/>
      <c r="C175" s="34"/>
      <c r="D175" s="34"/>
      <c r="E175" s="34"/>
      <c r="F175" s="10"/>
      <c r="G175" s="10"/>
      <c r="H175" s="8"/>
      <c r="I175" s="10"/>
      <c r="J175" s="9"/>
      <c r="K175" s="9"/>
      <c r="L175" s="10"/>
      <c r="M175" s="11"/>
      <c r="N175" s="12"/>
      <c r="O175" s="13"/>
      <c r="P175" s="13"/>
      <c r="Q175" s="8"/>
      <c r="R175" s="34"/>
      <c r="S175" s="10"/>
      <c r="T175" s="14"/>
      <c r="U175" s="14"/>
      <c r="V175" s="34"/>
      <c r="W175" s="34"/>
      <c r="X175" s="13"/>
      <c r="Y175" s="15" t="str">
        <f aca="false">IF(OR(A175="",H175=""),"",H175-A175)</f>
        <v/>
      </c>
      <c r="Z175" s="15" t="str">
        <f aca="false">IF(OR(A175="",Q175=""),"",Q175-A175)</f>
        <v/>
      </c>
      <c r="AA175" s="16" t="str">
        <f aca="false">IF(OR(L175="",J175=""),"",L175*IF(K175="",$C$3,K175)*J175*IF(E175="Short",1,-1))</f>
        <v/>
      </c>
      <c r="AB175" s="16" t="str">
        <f aca="false">IF(OR(A175="",L175="",J175=""),"",IF(N(U175)&gt;0,U175,IF(E175="Long",L175*IF(K175="",$C$3,K175)*J175,IF(AND(N(F175)&gt;0,N(G175)&gt;0),MAX(0,ABS(F175-G175)-L175)*IF(K175="",$C$3,K175)*J175,IF(AND(D175="Put",N(F175)&gt;0),MAX(0,F175-L175)*IF(K175="",$C$3,K175)*J175,"")))))</f>
        <v/>
      </c>
      <c r="AC175" s="16" t="str">
        <f aca="false">IF(OR(A175="",L175="",J175="",R175="",R175="Open"),"",IF(E175="Short",L175-N(S175),N(S175)-L175)*IF(K175="",$C$3,K175)*J175-N(T175))</f>
        <v/>
      </c>
      <c r="AD175" s="17" t="str">
        <f aca="false">IF(OR(AC175="",AB175=""),"",IF(AB175&gt;0,AC175/AB175,""))</f>
        <v/>
      </c>
      <c r="AE175" s="18" t="str">
        <f aca="false">IF(OR(AC175="",Q175=""),"",DATE(YEAR(Q175),MONTH(Q175),1))</f>
        <v/>
      </c>
      <c r="AF175" s="15" t="str">
        <f aca="false">IF(AC175="","",1)</f>
        <v/>
      </c>
    </row>
    <row r="176" customFormat="false" ht="15" hidden="false" customHeight="false" outlineLevel="0" collapsed="false">
      <c r="A176" s="8"/>
      <c r="B176" s="9"/>
      <c r="C176" s="34"/>
      <c r="D176" s="34"/>
      <c r="E176" s="34"/>
      <c r="F176" s="10"/>
      <c r="G176" s="10"/>
      <c r="H176" s="8"/>
      <c r="I176" s="10"/>
      <c r="J176" s="9"/>
      <c r="K176" s="9"/>
      <c r="L176" s="10"/>
      <c r="M176" s="11"/>
      <c r="N176" s="12"/>
      <c r="O176" s="13"/>
      <c r="P176" s="13"/>
      <c r="Q176" s="8"/>
      <c r="R176" s="34"/>
      <c r="S176" s="10"/>
      <c r="T176" s="14"/>
      <c r="U176" s="14"/>
      <c r="V176" s="34"/>
      <c r="W176" s="34"/>
      <c r="X176" s="13"/>
      <c r="Y176" s="15" t="str">
        <f aca="false">IF(OR(A176="",H176=""),"",H176-A176)</f>
        <v/>
      </c>
      <c r="Z176" s="15" t="str">
        <f aca="false">IF(OR(A176="",Q176=""),"",Q176-A176)</f>
        <v/>
      </c>
      <c r="AA176" s="16" t="str">
        <f aca="false">IF(OR(L176="",J176=""),"",L176*IF(K176="",$C$3,K176)*J176*IF(E176="Short",1,-1))</f>
        <v/>
      </c>
      <c r="AB176" s="16" t="str">
        <f aca="false">IF(OR(A176="",L176="",J176=""),"",IF(N(U176)&gt;0,U176,IF(E176="Long",L176*IF(K176="",$C$3,K176)*J176,IF(AND(N(F176)&gt;0,N(G176)&gt;0),MAX(0,ABS(F176-G176)-L176)*IF(K176="",$C$3,K176)*J176,IF(AND(D176="Put",N(F176)&gt;0),MAX(0,F176-L176)*IF(K176="",$C$3,K176)*J176,"")))))</f>
        <v/>
      </c>
      <c r="AC176" s="16" t="str">
        <f aca="false">IF(OR(A176="",L176="",J176="",R176="",R176="Open"),"",IF(E176="Short",L176-N(S176),N(S176)-L176)*IF(K176="",$C$3,K176)*J176-N(T176))</f>
        <v/>
      </c>
      <c r="AD176" s="17" t="str">
        <f aca="false">IF(OR(AC176="",AB176=""),"",IF(AB176&gt;0,AC176/AB176,""))</f>
        <v/>
      </c>
      <c r="AE176" s="18" t="str">
        <f aca="false">IF(OR(AC176="",Q176=""),"",DATE(YEAR(Q176),MONTH(Q176),1))</f>
        <v/>
      </c>
      <c r="AF176" s="15" t="str">
        <f aca="false">IF(AC176="","",1)</f>
        <v/>
      </c>
    </row>
    <row r="177" customFormat="false" ht="15" hidden="false" customHeight="false" outlineLevel="0" collapsed="false">
      <c r="A177" s="8"/>
      <c r="B177" s="9"/>
      <c r="C177" s="34"/>
      <c r="D177" s="34"/>
      <c r="E177" s="34"/>
      <c r="F177" s="10"/>
      <c r="G177" s="10"/>
      <c r="H177" s="8"/>
      <c r="I177" s="10"/>
      <c r="J177" s="9"/>
      <c r="K177" s="9"/>
      <c r="L177" s="10"/>
      <c r="M177" s="11"/>
      <c r="N177" s="12"/>
      <c r="O177" s="13"/>
      <c r="P177" s="13"/>
      <c r="Q177" s="8"/>
      <c r="R177" s="34"/>
      <c r="S177" s="10"/>
      <c r="T177" s="14"/>
      <c r="U177" s="14"/>
      <c r="V177" s="34"/>
      <c r="W177" s="34"/>
      <c r="X177" s="13"/>
      <c r="Y177" s="15" t="str">
        <f aca="false">IF(OR(A177="",H177=""),"",H177-A177)</f>
        <v/>
      </c>
      <c r="Z177" s="15" t="str">
        <f aca="false">IF(OR(A177="",Q177=""),"",Q177-A177)</f>
        <v/>
      </c>
      <c r="AA177" s="16" t="str">
        <f aca="false">IF(OR(L177="",J177=""),"",L177*IF(K177="",$C$3,K177)*J177*IF(E177="Short",1,-1))</f>
        <v/>
      </c>
      <c r="AB177" s="16" t="str">
        <f aca="false">IF(OR(A177="",L177="",J177=""),"",IF(N(U177)&gt;0,U177,IF(E177="Long",L177*IF(K177="",$C$3,K177)*J177,IF(AND(N(F177)&gt;0,N(G177)&gt;0),MAX(0,ABS(F177-G177)-L177)*IF(K177="",$C$3,K177)*J177,IF(AND(D177="Put",N(F177)&gt;0),MAX(0,F177-L177)*IF(K177="",$C$3,K177)*J177,"")))))</f>
        <v/>
      </c>
      <c r="AC177" s="16" t="str">
        <f aca="false">IF(OR(A177="",L177="",J177="",R177="",R177="Open"),"",IF(E177="Short",L177-N(S177),N(S177)-L177)*IF(K177="",$C$3,K177)*J177-N(T177))</f>
        <v/>
      </c>
      <c r="AD177" s="17" t="str">
        <f aca="false">IF(OR(AC177="",AB177=""),"",IF(AB177&gt;0,AC177/AB177,""))</f>
        <v/>
      </c>
      <c r="AE177" s="18" t="str">
        <f aca="false">IF(OR(AC177="",Q177=""),"",DATE(YEAR(Q177),MONTH(Q177),1))</f>
        <v/>
      </c>
      <c r="AF177" s="15" t="str">
        <f aca="false">IF(AC177="","",1)</f>
        <v/>
      </c>
    </row>
    <row r="178" customFormat="false" ht="15" hidden="false" customHeight="false" outlineLevel="0" collapsed="false">
      <c r="A178" s="8"/>
      <c r="B178" s="9"/>
      <c r="C178" s="34"/>
      <c r="D178" s="34"/>
      <c r="E178" s="34"/>
      <c r="F178" s="10"/>
      <c r="G178" s="10"/>
      <c r="H178" s="8"/>
      <c r="I178" s="10"/>
      <c r="J178" s="9"/>
      <c r="K178" s="9"/>
      <c r="L178" s="10"/>
      <c r="M178" s="11"/>
      <c r="N178" s="12"/>
      <c r="O178" s="13"/>
      <c r="P178" s="13"/>
      <c r="Q178" s="8"/>
      <c r="R178" s="34"/>
      <c r="S178" s="10"/>
      <c r="T178" s="14"/>
      <c r="U178" s="14"/>
      <c r="V178" s="34"/>
      <c r="W178" s="34"/>
      <c r="X178" s="13"/>
      <c r="Y178" s="15" t="str">
        <f aca="false">IF(OR(A178="",H178=""),"",H178-A178)</f>
        <v/>
      </c>
      <c r="Z178" s="15" t="str">
        <f aca="false">IF(OR(A178="",Q178=""),"",Q178-A178)</f>
        <v/>
      </c>
      <c r="AA178" s="16" t="str">
        <f aca="false">IF(OR(L178="",J178=""),"",L178*IF(K178="",$C$3,K178)*J178*IF(E178="Short",1,-1))</f>
        <v/>
      </c>
      <c r="AB178" s="16" t="str">
        <f aca="false">IF(OR(A178="",L178="",J178=""),"",IF(N(U178)&gt;0,U178,IF(E178="Long",L178*IF(K178="",$C$3,K178)*J178,IF(AND(N(F178)&gt;0,N(G178)&gt;0),MAX(0,ABS(F178-G178)-L178)*IF(K178="",$C$3,K178)*J178,IF(AND(D178="Put",N(F178)&gt;0),MAX(0,F178-L178)*IF(K178="",$C$3,K178)*J178,"")))))</f>
        <v/>
      </c>
      <c r="AC178" s="16" t="str">
        <f aca="false">IF(OR(A178="",L178="",J178="",R178="",R178="Open"),"",IF(E178="Short",L178-N(S178),N(S178)-L178)*IF(K178="",$C$3,K178)*J178-N(T178))</f>
        <v/>
      </c>
      <c r="AD178" s="17" t="str">
        <f aca="false">IF(OR(AC178="",AB178=""),"",IF(AB178&gt;0,AC178/AB178,""))</f>
        <v/>
      </c>
      <c r="AE178" s="18" t="str">
        <f aca="false">IF(OR(AC178="",Q178=""),"",DATE(YEAR(Q178),MONTH(Q178),1))</f>
        <v/>
      </c>
      <c r="AF178" s="15" t="str">
        <f aca="false">IF(AC178="","",1)</f>
        <v/>
      </c>
    </row>
    <row r="179" customFormat="false" ht="15" hidden="false" customHeight="false" outlineLevel="0" collapsed="false">
      <c r="A179" s="8"/>
      <c r="B179" s="9"/>
      <c r="C179" s="34"/>
      <c r="D179" s="34"/>
      <c r="E179" s="34"/>
      <c r="F179" s="10"/>
      <c r="G179" s="10"/>
      <c r="H179" s="8"/>
      <c r="I179" s="10"/>
      <c r="J179" s="9"/>
      <c r="K179" s="9"/>
      <c r="L179" s="10"/>
      <c r="M179" s="11"/>
      <c r="N179" s="12"/>
      <c r="O179" s="13"/>
      <c r="P179" s="13"/>
      <c r="Q179" s="8"/>
      <c r="R179" s="34"/>
      <c r="S179" s="10"/>
      <c r="T179" s="14"/>
      <c r="U179" s="14"/>
      <c r="V179" s="34"/>
      <c r="W179" s="34"/>
      <c r="X179" s="13"/>
      <c r="Y179" s="15" t="str">
        <f aca="false">IF(OR(A179="",H179=""),"",H179-A179)</f>
        <v/>
      </c>
      <c r="Z179" s="15" t="str">
        <f aca="false">IF(OR(A179="",Q179=""),"",Q179-A179)</f>
        <v/>
      </c>
      <c r="AA179" s="16" t="str">
        <f aca="false">IF(OR(L179="",J179=""),"",L179*IF(K179="",$C$3,K179)*J179*IF(E179="Short",1,-1))</f>
        <v/>
      </c>
      <c r="AB179" s="16" t="str">
        <f aca="false">IF(OR(A179="",L179="",J179=""),"",IF(N(U179)&gt;0,U179,IF(E179="Long",L179*IF(K179="",$C$3,K179)*J179,IF(AND(N(F179)&gt;0,N(G179)&gt;0),MAX(0,ABS(F179-G179)-L179)*IF(K179="",$C$3,K179)*J179,IF(AND(D179="Put",N(F179)&gt;0),MAX(0,F179-L179)*IF(K179="",$C$3,K179)*J179,"")))))</f>
        <v/>
      </c>
      <c r="AC179" s="16" t="str">
        <f aca="false">IF(OR(A179="",L179="",J179="",R179="",R179="Open"),"",IF(E179="Short",L179-N(S179),N(S179)-L179)*IF(K179="",$C$3,K179)*J179-N(T179))</f>
        <v/>
      </c>
      <c r="AD179" s="17" t="str">
        <f aca="false">IF(OR(AC179="",AB179=""),"",IF(AB179&gt;0,AC179/AB179,""))</f>
        <v/>
      </c>
      <c r="AE179" s="18" t="str">
        <f aca="false">IF(OR(AC179="",Q179=""),"",DATE(YEAR(Q179),MONTH(Q179),1))</f>
        <v/>
      </c>
      <c r="AF179" s="15" t="str">
        <f aca="false">IF(AC179="","",1)</f>
        <v/>
      </c>
    </row>
    <row r="180" customFormat="false" ht="15" hidden="false" customHeight="false" outlineLevel="0" collapsed="false">
      <c r="A180" s="8"/>
      <c r="B180" s="9"/>
      <c r="C180" s="34"/>
      <c r="D180" s="34"/>
      <c r="E180" s="34"/>
      <c r="F180" s="10"/>
      <c r="G180" s="10"/>
      <c r="H180" s="8"/>
      <c r="I180" s="10"/>
      <c r="J180" s="9"/>
      <c r="K180" s="9"/>
      <c r="L180" s="10"/>
      <c r="M180" s="11"/>
      <c r="N180" s="12"/>
      <c r="O180" s="13"/>
      <c r="P180" s="13"/>
      <c r="Q180" s="8"/>
      <c r="R180" s="34"/>
      <c r="S180" s="10"/>
      <c r="T180" s="14"/>
      <c r="U180" s="14"/>
      <c r="V180" s="34"/>
      <c r="W180" s="34"/>
      <c r="X180" s="13"/>
      <c r="Y180" s="15" t="str">
        <f aca="false">IF(OR(A180="",H180=""),"",H180-A180)</f>
        <v/>
      </c>
      <c r="Z180" s="15" t="str">
        <f aca="false">IF(OR(A180="",Q180=""),"",Q180-A180)</f>
        <v/>
      </c>
      <c r="AA180" s="16" t="str">
        <f aca="false">IF(OR(L180="",J180=""),"",L180*IF(K180="",$C$3,K180)*J180*IF(E180="Short",1,-1))</f>
        <v/>
      </c>
      <c r="AB180" s="16" t="str">
        <f aca="false">IF(OR(A180="",L180="",J180=""),"",IF(N(U180)&gt;0,U180,IF(E180="Long",L180*IF(K180="",$C$3,K180)*J180,IF(AND(N(F180)&gt;0,N(G180)&gt;0),MAX(0,ABS(F180-G180)-L180)*IF(K180="",$C$3,K180)*J180,IF(AND(D180="Put",N(F180)&gt;0),MAX(0,F180-L180)*IF(K180="",$C$3,K180)*J180,"")))))</f>
        <v/>
      </c>
      <c r="AC180" s="16" t="str">
        <f aca="false">IF(OR(A180="",L180="",J180="",R180="",R180="Open"),"",IF(E180="Short",L180-N(S180),N(S180)-L180)*IF(K180="",$C$3,K180)*J180-N(T180))</f>
        <v/>
      </c>
      <c r="AD180" s="17" t="str">
        <f aca="false">IF(OR(AC180="",AB180=""),"",IF(AB180&gt;0,AC180/AB180,""))</f>
        <v/>
      </c>
      <c r="AE180" s="18" t="str">
        <f aca="false">IF(OR(AC180="",Q180=""),"",DATE(YEAR(Q180),MONTH(Q180),1))</f>
        <v/>
      </c>
      <c r="AF180" s="15" t="str">
        <f aca="false">IF(AC180="","",1)</f>
        <v/>
      </c>
    </row>
    <row r="181" customFormat="false" ht="15" hidden="false" customHeight="false" outlineLevel="0" collapsed="false">
      <c r="A181" s="8"/>
      <c r="B181" s="9"/>
      <c r="C181" s="34"/>
      <c r="D181" s="34"/>
      <c r="E181" s="34"/>
      <c r="F181" s="10"/>
      <c r="G181" s="10"/>
      <c r="H181" s="8"/>
      <c r="I181" s="10"/>
      <c r="J181" s="9"/>
      <c r="K181" s="9"/>
      <c r="L181" s="10"/>
      <c r="M181" s="11"/>
      <c r="N181" s="12"/>
      <c r="O181" s="13"/>
      <c r="P181" s="13"/>
      <c r="Q181" s="8"/>
      <c r="R181" s="34"/>
      <c r="S181" s="10"/>
      <c r="T181" s="14"/>
      <c r="U181" s="14"/>
      <c r="V181" s="34"/>
      <c r="W181" s="34"/>
      <c r="X181" s="13"/>
      <c r="Y181" s="15" t="str">
        <f aca="false">IF(OR(A181="",H181=""),"",H181-A181)</f>
        <v/>
      </c>
      <c r="Z181" s="15" t="str">
        <f aca="false">IF(OR(A181="",Q181=""),"",Q181-A181)</f>
        <v/>
      </c>
      <c r="AA181" s="16" t="str">
        <f aca="false">IF(OR(L181="",J181=""),"",L181*IF(K181="",$C$3,K181)*J181*IF(E181="Short",1,-1))</f>
        <v/>
      </c>
      <c r="AB181" s="16" t="str">
        <f aca="false">IF(OR(A181="",L181="",J181=""),"",IF(N(U181)&gt;0,U181,IF(E181="Long",L181*IF(K181="",$C$3,K181)*J181,IF(AND(N(F181)&gt;0,N(G181)&gt;0),MAX(0,ABS(F181-G181)-L181)*IF(K181="",$C$3,K181)*J181,IF(AND(D181="Put",N(F181)&gt;0),MAX(0,F181-L181)*IF(K181="",$C$3,K181)*J181,"")))))</f>
        <v/>
      </c>
      <c r="AC181" s="16" t="str">
        <f aca="false">IF(OR(A181="",L181="",J181="",R181="",R181="Open"),"",IF(E181="Short",L181-N(S181),N(S181)-L181)*IF(K181="",$C$3,K181)*J181-N(T181))</f>
        <v/>
      </c>
      <c r="AD181" s="17" t="str">
        <f aca="false">IF(OR(AC181="",AB181=""),"",IF(AB181&gt;0,AC181/AB181,""))</f>
        <v/>
      </c>
      <c r="AE181" s="18" t="str">
        <f aca="false">IF(OR(AC181="",Q181=""),"",DATE(YEAR(Q181),MONTH(Q181),1))</f>
        <v/>
      </c>
      <c r="AF181" s="15" t="str">
        <f aca="false">IF(AC181="","",1)</f>
        <v/>
      </c>
    </row>
    <row r="182" customFormat="false" ht="15" hidden="false" customHeight="false" outlineLevel="0" collapsed="false">
      <c r="A182" s="8"/>
      <c r="B182" s="9"/>
      <c r="C182" s="34"/>
      <c r="D182" s="34"/>
      <c r="E182" s="34"/>
      <c r="F182" s="10"/>
      <c r="G182" s="10"/>
      <c r="H182" s="8"/>
      <c r="I182" s="10"/>
      <c r="J182" s="9"/>
      <c r="K182" s="9"/>
      <c r="L182" s="10"/>
      <c r="M182" s="11"/>
      <c r="N182" s="12"/>
      <c r="O182" s="13"/>
      <c r="P182" s="13"/>
      <c r="Q182" s="8"/>
      <c r="R182" s="34"/>
      <c r="S182" s="10"/>
      <c r="T182" s="14"/>
      <c r="U182" s="14"/>
      <c r="V182" s="34"/>
      <c r="W182" s="34"/>
      <c r="X182" s="13"/>
      <c r="Y182" s="15" t="str">
        <f aca="false">IF(OR(A182="",H182=""),"",H182-A182)</f>
        <v/>
      </c>
      <c r="Z182" s="15" t="str">
        <f aca="false">IF(OR(A182="",Q182=""),"",Q182-A182)</f>
        <v/>
      </c>
      <c r="AA182" s="16" t="str">
        <f aca="false">IF(OR(L182="",J182=""),"",L182*IF(K182="",$C$3,K182)*J182*IF(E182="Short",1,-1))</f>
        <v/>
      </c>
      <c r="AB182" s="16" t="str">
        <f aca="false">IF(OR(A182="",L182="",J182=""),"",IF(N(U182)&gt;0,U182,IF(E182="Long",L182*IF(K182="",$C$3,K182)*J182,IF(AND(N(F182)&gt;0,N(G182)&gt;0),MAX(0,ABS(F182-G182)-L182)*IF(K182="",$C$3,K182)*J182,IF(AND(D182="Put",N(F182)&gt;0),MAX(0,F182-L182)*IF(K182="",$C$3,K182)*J182,"")))))</f>
        <v/>
      </c>
      <c r="AC182" s="16" t="str">
        <f aca="false">IF(OR(A182="",L182="",J182="",R182="",R182="Open"),"",IF(E182="Short",L182-N(S182),N(S182)-L182)*IF(K182="",$C$3,K182)*J182-N(T182))</f>
        <v/>
      </c>
      <c r="AD182" s="17" t="str">
        <f aca="false">IF(OR(AC182="",AB182=""),"",IF(AB182&gt;0,AC182/AB182,""))</f>
        <v/>
      </c>
      <c r="AE182" s="18" t="str">
        <f aca="false">IF(OR(AC182="",Q182=""),"",DATE(YEAR(Q182),MONTH(Q182),1))</f>
        <v/>
      </c>
      <c r="AF182" s="15" t="str">
        <f aca="false">IF(AC182="","",1)</f>
        <v/>
      </c>
    </row>
    <row r="183" customFormat="false" ht="15" hidden="false" customHeight="false" outlineLevel="0" collapsed="false">
      <c r="A183" s="8"/>
      <c r="B183" s="9"/>
      <c r="C183" s="34"/>
      <c r="D183" s="34"/>
      <c r="E183" s="34"/>
      <c r="F183" s="10"/>
      <c r="G183" s="10"/>
      <c r="H183" s="8"/>
      <c r="I183" s="10"/>
      <c r="J183" s="9"/>
      <c r="K183" s="9"/>
      <c r="L183" s="10"/>
      <c r="M183" s="11"/>
      <c r="N183" s="12"/>
      <c r="O183" s="13"/>
      <c r="P183" s="13"/>
      <c r="Q183" s="8"/>
      <c r="R183" s="34"/>
      <c r="S183" s="10"/>
      <c r="T183" s="14"/>
      <c r="U183" s="14"/>
      <c r="V183" s="34"/>
      <c r="W183" s="34"/>
      <c r="X183" s="13"/>
      <c r="Y183" s="15" t="str">
        <f aca="false">IF(OR(A183="",H183=""),"",H183-A183)</f>
        <v/>
      </c>
      <c r="Z183" s="15" t="str">
        <f aca="false">IF(OR(A183="",Q183=""),"",Q183-A183)</f>
        <v/>
      </c>
      <c r="AA183" s="16" t="str">
        <f aca="false">IF(OR(L183="",J183=""),"",L183*IF(K183="",$C$3,K183)*J183*IF(E183="Short",1,-1))</f>
        <v/>
      </c>
      <c r="AB183" s="16" t="str">
        <f aca="false">IF(OR(A183="",L183="",J183=""),"",IF(N(U183)&gt;0,U183,IF(E183="Long",L183*IF(K183="",$C$3,K183)*J183,IF(AND(N(F183)&gt;0,N(G183)&gt;0),MAX(0,ABS(F183-G183)-L183)*IF(K183="",$C$3,K183)*J183,IF(AND(D183="Put",N(F183)&gt;0),MAX(0,F183-L183)*IF(K183="",$C$3,K183)*J183,"")))))</f>
        <v/>
      </c>
      <c r="AC183" s="16" t="str">
        <f aca="false">IF(OR(A183="",L183="",J183="",R183="",R183="Open"),"",IF(E183="Short",L183-N(S183),N(S183)-L183)*IF(K183="",$C$3,K183)*J183-N(T183))</f>
        <v/>
      </c>
      <c r="AD183" s="17" t="str">
        <f aca="false">IF(OR(AC183="",AB183=""),"",IF(AB183&gt;0,AC183/AB183,""))</f>
        <v/>
      </c>
      <c r="AE183" s="18" t="str">
        <f aca="false">IF(OR(AC183="",Q183=""),"",DATE(YEAR(Q183),MONTH(Q183),1))</f>
        <v/>
      </c>
      <c r="AF183" s="15" t="str">
        <f aca="false">IF(AC183="","",1)</f>
        <v/>
      </c>
    </row>
    <row r="184" customFormat="false" ht="15" hidden="false" customHeight="false" outlineLevel="0" collapsed="false">
      <c r="A184" s="8"/>
      <c r="B184" s="9"/>
      <c r="C184" s="34"/>
      <c r="D184" s="34"/>
      <c r="E184" s="34"/>
      <c r="F184" s="10"/>
      <c r="G184" s="10"/>
      <c r="H184" s="8"/>
      <c r="I184" s="10"/>
      <c r="J184" s="9"/>
      <c r="K184" s="9"/>
      <c r="L184" s="10"/>
      <c r="M184" s="11"/>
      <c r="N184" s="12"/>
      <c r="O184" s="13"/>
      <c r="P184" s="13"/>
      <c r="Q184" s="8"/>
      <c r="R184" s="34"/>
      <c r="S184" s="10"/>
      <c r="T184" s="14"/>
      <c r="U184" s="14"/>
      <c r="V184" s="34"/>
      <c r="W184" s="34"/>
      <c r="X184" s="13"/>
      <c r="Y184" s="15" t="str">
        <f aca="false">IF(OR(A184="",H184=""),"",H184-A184)</f>
        <v/>
      </c>
      <c r="Z184" s="15" t="str">
        <f aca="false">IF(OR(A184="",Q184=""),"",Q184-A184)</f>
        <v/>
      </c>
      <c r="AA184" s="16" t="str">
        <f aca="false">IF(OR(L184="",J184=""),"",L184*IF(K184="",$C$3,K184)*J184*IF(E184="Short",1,-1))</f>
        <v/>
      </c>
      <c r="AB184" s="16" t="str">
        <f aca="false">IF(OR(A184="",L184="",J184=""),"",IF(N(U184)&gt;0,U184,IF(E184="Long",L184*IF(K184="",$C$3,K184)*J184,IF(AND(N(F184)&gt;0,N(G184)&gt;0),MAX(0,ABS(F184-G184)-L184)*IF(K184="",$C$3,K184)*J184,IF(AND(D184="Put",N(F184)&gt;0),MAX(0,F184-L184)*IF(K184="",$C$3,K184)*J184,"")))))</f>
        <v/>
      </c>
      <c r="AC184" s="16" t="str">
        <f aca="false">IF(OR(A184="",L184="",J184="",R184="",R184="Open"),"",IF(E184="Short",L184-N(S184),N(S184)-L184)*IF(K184="",$C$3,K184)*J184-N(T184))</f>
        <v/>
      </c>
      <c r="AD184" s="17" t="str">
        <f aca="false">IF(OR(AC184="",AB184=""),"",IF(AB184&gt;0,AC184/AB184,""))</f>
        <v/>
      </c>
      <c r="AE184" s="18" t="str">
        <f aca="false">IF(OR(AC184="",Q184=""),"",DATE(YEAR(Q184),MONTH(Q184),1))</f>
        <v/>
      </c>
      <c r="AF184" s="15" t="str">
        <f aca="false">IF(AC184="","",1)</f>
        <v/>
      </c>
    </row>
    <row r="185" customFormat="false" ht="15" hidden="false" customHeight="false" outlineLevel="0" collapsed="false">
      <c r="A185" s="8"/>
      <c r="B185" s="9"/>
      <c r="C185" s="34"/>
      <c r="D185" s="34"/>
      <c r="E185" s="34"/>
      <c r="F185" s="10"/>
      <c r="G185" s="10"/>
      <c r="H185" s="8"/>
      <c r="I185" s="10"/>
      <c r="J185" s="9"/>
      <c r="K185" s="9"/>
      <c r="L185" s="10"/>
      <c r="M185" s="11"/>
      <c r="N185" s="12"/>
      <c r="O185" s="13"/>
      <c r="P185" s="13"/>
      <c r="Q185" s="8"/>
      <c r="R185" s="34"/>
      <c r="S185" s="10"/>
      <c r="T185" s="14"/>
      <c r="U185" s="14"/>
      <c r="V185" s="34"/>
      <c r="W185" s="34"/>
      <c r="X185" s="13"/>
      <c r="Y185" s="15" t="str">
        <f aca="false">IF(OR(A185="",H185=""),"",H185-A185)</f>
        <v/>
      </c>
      <c r="Z185" s="15" t="str">
        <f aca="false">IF(OR(A185="",Q185=""),"",Q185-A185)</f>
        <v/>
      </c>
      <c r="AA185" s="16" t="str">
        <f aca="false">IF(OR(L185="",J185=""),"",L185*IF(K185="",$C$3,K185)*J185*IF(E185="Short",1,-1))</f>
        <v/>
      </c>
      <c r="AB185" s="16" t="str">
        <f aca="false">IF(OR(A185="",L185="",J185=""),"",IF(N(U185)&gt;0,U185,IF(E185="Long",L185*IF(K185="",$C$3,K185)*J185,IF(AND(N(F185)&gt;0,N(G185)&gt;0),MAX(0,ABS(F185-G185)-L185)*IF(K185="",$C$3,K185)*J185,IF(AND(D185="Put",N(F185)&gt;0),MAX(0,F185-L185)*IF(K185="",$C$3,K185)*J185,"")))))</f>
        <v/>
      </c>
      <c r="AC185" s="16" t="str">
        <f aca="false">IF(OR(A185="",L185="",J185="",R185="",R185="Open"),"",IF(E185="Short",L185-N(S185),N(S185)-L185)*IF(K185="",$C$3,K185)*J185-N(T185))</f>
        <v/>
      </c>
      <c r="AD185" s="17" t="str">
        <f aca="false">IF(OR(AC185="",AB185=""),"",IF(AB185&gt;0,AC185/AB185,""))</f>
        <v/>
      </c>
      <c r="AE185" s="18" t="str">
        <f aca="false">IF(OR(AC185="",Q185=""),"",DATE(YEAR(Q185),MONTH(Q185),1))</f>
        <v/>
      </c>
      <c r="AF185" s="15" t="str">
        <f aca="false">IF(AC185="","",1)</f>
        <v/>
      </c>
    </row>
    <row r="186" customFormat="false" ht="15" hidden="false" customHeight="false" outlineLevel="0" collapsed="false">
      <c r="A186" s="8"/>
      <c r="B186" s="9"/>
      <c r="C186" s="34"/>
      <c r="D186" s="34"/>
      <c r="E186" s="34"/>
      <c r="F186" s="10"/>
      <c r="G186" s="10"/>
      <c r="H186" s="8"/>
      <c r="I186" s="10"/>
      <c r="J186" s="9"/>
      <c r="K186" s="9"/>
      <c r="L186" s="10"/>
      <c r="M186" s="11"/>
      <c r="N186" s="12"/>
      <c r="O186" s="13"/>
      <c r="P186" s="13"/>
      <c r="Q186" s="8"/>
      <c r="R186" s="34"/>
      <c r="S186" s="10"/>
      <c r="T186" s="14"/>
      <c r="U186" s="14"/>
      <c r="V186" s="34"/>
      <c r="W186" s="34"/>
      <c r="X186" s="13"/>
      <c r="Y186" s="15" t="str">
        <f aca="false">IF(OR(A186="",H186=""),"",H186-A186)</f>
        <v/>
      </c>
      <c r="Z186" s="15" t="str">
        <f aca="false">IF(OR(A186="",Q186=""),"",Q186-A186)</f>
        <v/>
      </c>
      <c r="AA186" s="16" t="str">
        <f aca="false">IF(OR(L186="",J186=""),"",L186*IF(K186="",$C$3,K186)*J186*IF(E186="Short",1,-1))</f>
        <v/>
      </c>
      <c r="AB186" s="16" t="str">
        <f aca="false">IF(OR(A186="",L186="",J186=""),"",IF(N(U186)&gt;0,U186,IF(E186="Long",L186*IF(K186="",$C$3,K186)*J186,IF(AND(N(F186)&gt;0,N(G186)&gt;0),MAX(0,ABS(F186-G186)-L186)*IF(K186="",$C$3,K186)*J186,IF(AND(D186="Put",N(F186)&gt;0),MAX(0,F186-L186)*IF(K186="",$C$3,K186)*J186,"")))))</f>
        <v/>
      </c>
      <c r="AC186" s="16" t="str">
        <f aca="false">IF(OR(A186="",L186="",J186="",R186="",R186="Open"),"",IF(E186="Short",L186-N(S186),N(S186)-L186)*IF(K186="",$C$3,K186)*J186-N(T186))</f>
        <v/>
      </c>
      <c r="AD186" s="17" t="str">
        <f aca="false">IF(OR(AC186="",AB186=""),"",IF(AB186&gt;0,AC186/AB186,""))</f>
        <v/>
      </c>
      <c r="AE186" s="18" t="str">
        <f aca="false">IF(OR(AC186="",Q186=""),"",DATE(YEAR(Q186),MONTH(Q186),1))</f>
        <v/>
      </c>
      <c r="AF186" s="15" t="str">
        <f aca="false">IF(AC186="","",1)</f>
        <v/>
      </c>
    </row>
    <row r="187" customFormat="false" ht="15" hidden="false" customHeight="false" outlineLevel="0" collapsed="false">
      <c r="A187" s="8"/>
      <c r="B187" s="9"/>
      <c r="C187" s="34"/>
      <c r="D187" s="34"/>
      <c r="E187" s="34"/>
      <c r="F187" s="10"/>
      <c r="G187" s="10"/>
      <c r="H187" s="8"/>
      <c r="I187" s="10"/>
      <c r="J187" s="9"/>
      <c r="K187" s="9"/>
      <c r="L187" s="10"/>
      <c r="M187" s="11"/>
      <c r="N187" s="12"/>
      <c r="O187" s="13"/>
      <c r="P187" s="13"/>
      <c r="Q187" s="8"/>
      <c r="R187" s="34"/>
      <c r="S187" s="10"/>
      <c r="T187" s="14"/>
      <c r="U187" s="14"/>
      <c r="V187" s="34"/>
      <c r="W187" s="34"/>
      <c r="X187" s="13"/>
      <c r="Y187" s="15" t="str">
        <f aca="false">IF(OR(A187="",H187=""),"",H187-A187)</f>
        <v/>
      </c>
      <c r="Z187" s="15" t="str">
        <f aca="false">IF(OR(A187="",Q187=""),"",Q187-A187)</f>
        <v/>
      </c>
      <c r="AA187" s="16" t="str">
        <f aca="false">IF(OR(L187="",J187=""),"",L187*IF(K187="",$C$3,K187)*J187*IF(E187="Short",1,-1))</f>
        <v/>
      </c>
      <c r="AB187" s="16" t="str">
        <f aca="false">IF(OR(A187="",L187="",J187=""),"",IF(N(U187)&gt;0,U187,IF(E187="Long",L187*IF(K187="",$C$3,K187)*J187,IF(AND(N(F187)&gt;0,N(G187)&gt;0),MAX(0,ABS(F187-G187)-L187)*IF(K187="",$C$3,K187)*J187,IF(AND(D187="Put",N(F187)&gt;0),MAX(0,F187-L187)*IF(K187="",$C$3,K187)*J187,"")))))</f>
        <v/>
      </c>
      <c r="AC187" s="16" t="str">
        <f aca="false">IF(OR(A187="",L187="",J187="",R187="",R187="Open"),"",IF(E187="Short",L187-N(S187),N(S187)-L187)*IF(K187="",$C$3,K187)*J187-N(T187))</f>
        <v/>
      </c>
      <c r="AD187" s="17" t="str">
        <f aca="false">IF(OR(AC187="",AB187=""),"",IF(AB187&gt;0,AC187/AB187,""))</f>
        <v/>
      </c>
      <c r="AE187" s="18" t="str">
        <f aca="false">IF(OR(AC187="",Q187=""),"",DATE(YEAR(Q187),MONTH(Q187),1))</f>
        <v/>
      </c>
      <c r="AF187" s="15" t="str">
        <f aca="false">IF(AC187="","",1)</f>
        <v/>
      </c>
    </row>
    <row r="188" customFormat="false" ht="15" hidden="false" customHeight="false" outlineLevel="0" collapsed="false">
      <c r="A188" s="8"/>
      <c r="B188" s="9"/>
      <c r="C188" s="34"/>
      <c r="D188" s="34"/>
      <c r="E188" s="34"/>
      <c r="F188" s="10"/>
      <c r="G188" s="10"/>
      <c r="H188" s="8"/>
      <c r="I188" s="10"/>
      <c r="J188" s="9"/>
      <c r="K188" s="9"/>
      <c r="L188" s="10"/>
      <c r="M188" s="11"/>
      <c r="N188" s="12"/>
      <c r="O188" s="13"/>
      <c r="P188" s="13"/>
      <c r="Q188" s="8"/>
      <c r="R188" s="34"/>
      <c r="S188" s="10"/>
      <c r="T188" s="14"/>
      <c r="U188" s="14"/>
      <c r="V188" s="34"/>
      <c r="W188" s="34"/>
      <c r="X188" s="13"/>
      <c r="Y188" s="15" t="str">
        <f aca="false">IF(OR(A188="",H188=""),"",H188-A188)</f>
        <v/>
      </c>
      <c r="Z188" s="15" t="str">
        <f aca="false">IF(OR(A188="",Q188=""),"",Q188-A188)</f>
        <v/>
      </c>
      <c r="AA188" s="16" t="str">
        <f aca="false">IF(OR(L188="",J188=""),"",L188*IF(K188="",$C$3,K188)*J188*IF(E188="Short",1,-1))</f>
        <v/>
      </c>
      <c r="AB188" s="16" t="str">
        <f aca="false">IF(OR(A188="",L188="",J188=""),"",IF(N(U188)&gt;0,U188,IF(E188="Long",L188*IF(K188="",$C$3,K188)*J188,IF(AND(N(F188)&gt;0,N(G188)&gt;0),MAX(0,ABS(F188-G188)-L188)*IF(K188="",$C$3,K188)*J188,IF(AND(D188="Put",N(F188)&gt;0),MAX(0,F188-L188)*IF(K188="",$C$3,K188)*J188,"")))))</f>
        <v/>
      </c>
      <c r="AC188" s="16" t="str">
        <f aca="false">IF(OR(A188="",L188="",J188="",R188="",R188="Open"),"",IF(E188="Short",L188-N(S188),N(S188)-L188)*IF(K188="",$C$3,K188)*J188-N(T188))</f>
        <v/>
      </c>
      <c r="AD188" s="17" t="str">
        <f aca="false">IF(OR(AC188="",AB188=""),"",IF(AB188&gt;0,AC188/AB188,""))</f>
        <v/>
      </c>
      <c r="AE188" s="18" t="str">
        <f aca="false">IF(OR(AC188="",Q188=""),"",DATE(YEAR(Q188),MONTH(Q188),1))</f>
        <v/>
      </c>
      <c r="AF188" s="15" t="str">
        <f aca="false">IF(AC188="","",1)</f>
        <v/>
      </c>
    </row>
    <row r="189" customFormat="false" ht="15" hidden="false" customHeight="false" outlineLevel="0" collapsed="false">
      <c r="A189" s="8"/>
      <c r="B189" s="9"/>
      <c r="C189" s="34"/>
      <c r="D189" s="34"/>
      <c r="E189" s="34"/>
      <c r="F189" s="10"/>
      <c r="G189" s="10"/>
      <c r="H189" s="8"/>
      <c r="I189" s="10"/>
      <c r="J189" s="9"/>
      <c r="K189" s="9"/>
      <c r="L189" s="10"/>
      <c r="M189" s="11"/>
      <c r="N189" s="12"/>
      <c r="O189" s="13"/>
      <c r="P189" s="13"/>
      <c r="Q189" s="8"/>
      <c r="R189" s="34"/>
      <c r="S189" s="10"/>
      <c r="T189" s="14"/>
      <c r="U189" s="14"/>
      <c r="V189" s="34"/>
      <c r="W189" s="34"/>
      <c r="X189" s="13"/>
      <c r="Y189" s="15" t="str">
        <f aca="false">IF(OR(A189="",H189=""),"",H189-A189)</f>
        <v/>
      </c>
      <c r="Z189" s="15" t="str">
        <f aca="false">IF(OR(A189="",Q189=""),"",Q189-A189)</f>
        <v/>
      </c>
      <c r="AA189" s="16" t="str">
        <f aca="false">IF(OR(L189="",J189=""),"",L189*IF(K189="",$C$3,K189)*J189*IF(E189="Short",1,-1))</f>
        <v/>
      </c>
      <c r="AB189" s="16" t="str">
        <f aca="false">IF(OR(A189="",L189="",J189=""),"",IF(N(U189)&gt;0,U189,IF(E189="Long",L189*IF(K189="",$C$3,K189)*J189,IF(AND(N(F189)&gt;0,N(G189)&gt;0),MAX(0,ABS(F189-G189)-L189)*IF(K189="",$C$3,K189)*J189,IF(AND(D189="Put",N(F189)&gt;0),MAX(0,F189-L189)*IF(K189="",$C$3,K189)*J189,"")))))</f>
        <v/>
      </c>
      <c r="AC189" s="16" t="str">
        <f aca="false">IF(OR(A189="",L189="",J189="",R189="",R189="Open"),"",IF(E189="Short",L189-N(S189),N(S189)-L189)*IF(K189="",$C$3,K189)*J189-N(T189))</f>
        <v/>
      </c>
      <c r="AD189" s="17" t="str">
        <f aca="false">IF(OR(AC189="",AB189=""),"",IF(AB189&gt;0,AC189/AB189,""))</f>
        <v/>
      </c>
      <c r="AE189" s="18" t="str">
        <f aca="false">IF(OR(AC189="",Q189=""),"",DATE(YEAR(Q189),MONTH(Q189),1))</f>
        <v/>
      </c>
      <c r="AF189" s="15" t="str">
        <f aca="false">IF(AC189="","",1)</f>
        <v/>
      </c>
    </row>
    <row r="190" customFormat="false" ht="15" hidden="false" customHeight="false" outlineLevel="0" collapsed="false">
      <c r="A190" s="8"/>
      <c r="B190" s="9"/>
      <c r="C190" s="34"/>
      <c r="D190" s="34"/>
      <c r="E190" s="34"/>
      <c r="F190" s="10"/>
      <c r="G190" s="10"/>
      <c r="H190" s="8"/>
      <c r="I190" s="10"/>
      <c r="J190" s="9"/>
      <c r="K190" s="9"/>
      <c r="L190" s="10"/>
      <c r="M190" s="11"/>
      <c r="N190" s="12"/>
      <c r="O190" s="13"/>
      <c r="P190" s="13"/>
      <c r="Q190" s="8"/>
      <c r="R190" s="34"/>
      <c r="S190" s="10"/>
      <c r="T190" s="14"/>
      <c r="U190" s="14"/>
      <c r="V190" s="34"/>
      <c r="W190" s="34"/>
      <c r="X190" s="13"/>
      <c r="Y190" s="15" t="str">
        <f aca="false">IF(OR(A190="",H190=""),"",H190-A190)</f>
        <v/>
      </c>
      <c r="Z190" s="15" t="str">
        <f aca="false">IF(OR(A190="",Q190=""),"",Q190-A190)</f>
        <v/>
      </c>
      <c r="AA190" s="16" t="str">
        <f aca="false">IF(OR(L190="",J190=""),"",L190*IF(K190="",$C$3,K190)*J190*IF(E190="Short",1,-1))</f>
        <v/>
      </c>
      <c r="AB190" s="16" t="str">
        <f aca="false">IF(OR(A190="",L190="",J190=""),"",IF(N(U190)&gt;0,U190,IF(E190="Long",L190*IF(K190="",$C$3,K190)*J190,IF(AND(N(F190)&gt;0,N(G190)&gt;0),MAX(0,ABS(F190-G190)-L190)*IF(K190="",$C$3,K190)*J190,IF(AND(D190="Put",N(F190)&gt;0),MAX(0,F190-L190)*IF(K190="",$C$3,K190)*J190,"")))))</f>
        <v/>
      </c>
      <c r="AC190" s="16" t="str">
        <f aca="false">IF(OR(A190="",L190="",J190="",R190="",R190="Open"),"",IF(E190="Short",L190-N(S190),N(S190)-L190)*IF(K190="",$C$3,K190)*J190-N(T190))</f>
        <v/>
      </c>
      <c r="AD190" s="17" t="str">
        <f aca="false">IF(OR(AC190="",AB190=""),"",IF(AB190&gt;0,AC190/AB190,""))</f>
        <v/>
      </c>
      <c r="AE190" s="18" t="str">
        <f aca="false">IF(OR(AC190="",Q190=""),"",DATE(YEAR(Q190),MONTH(Q190),1))</f>
        <v/>
      </c>
      <c r="AF190" s="15" t="str">
        <f aca="false">IF(AC190="","",1)</f>
        <v/>
      </c>
    </row>
    <row r="191" customFormat="false" ht="15" hidden="false" customHeight="false" outlineLevel="0" collapsed="false">
      <c r="A191" s="8"/>
      <c r="B191" s="9"/>
      <c r="C191" s="34"/>
      <c r="D191" s="34"/>
      <c r="E191" s="34"/>
      <c r="F191" s="10"/>
      <c r="G191" s="10"/>
      <c r="H191" s="8"/>
      <c r="I191" s="10"/>
      <c r="J191" s="9"/>
      <c r="K191" s="9"/>
      <c r="L191" s="10"/>
      <c r="M191" s="11"/>
      <c r="N191" s="12"/>
      <c r="O191" s="13"/>
      <c r="P191" s="13"/>
      <c r="Q191" s="8"/>
      <c r="R191" s="34"/>
      <c r="S191" s="10"/>
      <c r="T191" s="14"/>
      <c r="U191" s="14"/>
      <c r="V191" s="34"/>
      <c r="W191" s="34"/>
      <c r="X191" s="13"/>
      <c r="Y191" s="15" t="str">
        <f aca="false">IF(OR(A191="",H191=""),"",H191-A191)</f>
        <v/>
      </c>
      <c r="Z191" s="15" t="str">
        <f aca="false">IF(OR(A191="",Q191=""),"",Q191-A191)</f>
        <v/>
      </c>
      <c r="AA191" s="16" t="str">
        <f aca="false">IF(OR(L191="",J191=""),"",L191*IF(K191="",$C$3,K191)*J191*IF(E191="Short",1,-1))</f>
        <v/>
      </c>
      <c r="AB191" s="16" t="str">
        <f aca="false">IF(OR(A191="",L191="",J191=""),"",IF(N(U191)&gt;0,U191,IF(E191="Long",L191*IF(K191="",$C$3,K191)*J191,IF(AND(N(F191)&gt;0,N(G191)&gt;0),MAX(0,ABS(F191-G191)-L191)*IF(K191="",$C$3,K191)*J191,IF(AND(D191="Put",N(F191)&gt;0),MAX(0,F191-L191)*IF(K191="",$C$3,K191)*J191,"")))))</f>
        <v/>
      </c>
      <c r="AC191" s="16" t="str">
        <f aca="false">IF(OR(A191="",L191="",J191="",R191="",R191="Open"),"",IF(E191="Short",L191-N(S191),N(S191)-L191)*IF(K191="",$C$3,K191)*J191-N(T191))</f>
        <v/>
      </c>
      <c r="AD191" s="17" t="str">
        <f aca="false">IF(OR(AC191="",AB191=""),"",IF(AB191&gt;0,AC191/AB191,""))</f>
        <v/>
      </c>
      <c r="AE191" s="18" t="str">
        <f aca="false">IF(OR(AC191="",Q191=""),"",DATE(YEAR(Q191),MONTH(Q191),1))</f>
        <v/>
      </c>
      <c r="AF191" s="15" t="str">
        <f aca="false">IF(AC191="","",1)</f>
        <v/>
      </c>
    </row>
    <row r="192" customFormat="false" ht="15" hidden="false" customHeight="false" outlineLevel="0" collapsed="false">
      <c r="A192" s="8"/>
      <c r="B192" s="9"/>
      <c r="C192" s="34"/>
      <c r="D192" s="34"/>
      <c r="E192" s="34"/>
      <c r="F192" s="10"/>
      <c r="G192" s="10"/>
      <c r="H192" s="8"/>
      <c r="I192" s="10"/>
      <c r="J192" s="9"/>
      <c r="K192" s="9"/>
      <c r="L192" s="10"/>
      <c r="M192" s="11"/>
      <c r="N192" s="12"/>
      <c r="O192" s="13"/>
      <c r="P192" s="13"/>
      <c r="Q192" s="8"/>
      <c r="R192" s="34"/>
      <c r="S192" s="10"/>
      <c r="T192" s="14"/>
      <c r="U192" s="14"/>
      <c r="V192" s="34"/>
      <c r="W192" s="34"/>
      <c r="X192" s="13"/>
      <c r="Y192" s="15" t="str">
        <f aca="false">IF(OR(A192="",H192=""),"",H192-A192)</f>
        <v/>
      </c>
      <c r="Z192" s="15" t="str">
        <f aca="false">IF(OR(A192="",Q192=""),"",Q192-A192)</f>
        <v/>
      </c>
      <c r="AA192" s="16" t="str">
        <f aca="false">IF(OR(L192="",J192=""),"",L192*IF(K192="",$C$3,K192)*J192*IF(E192="Short",1,-1))</f>
        <v/>
      </c>
      <c r="AB192" s="16" t="str">
        <f aca="false">IF(OR(A192="",L192="",J192=""),"",IF(N(U192)&gt;0,U192,IF(E192="Long",L192*IF(K192="",$C$3,K192)*J192,IF(AND(N(F192)&gt;0,N(G192)&gt;0),MAX(0,ABS(F192-G192)-L192)*IF(K192="",$C$3,K192)*J192,IF(AND(D192="Put",N(F192)&gt;0),MAX(0,F192-L192)*IF(K192="",$C$3,K192)*J192,"")))))</f>
        <v/>
      </c>
      <c r="AC192" s="16" t="str">
        <f aca="false">IF(OR(A192="",L192="",J192="",R192="",R192="Open"),"",IF(E192="Short",L192-N(S192),N(S192)-L192)*IF(K192="",$C$3,K192)*J192-N(T192))</f>
        <v/>
      </c>
      <c r="AD192" s="17" t="str">
        <f aca="false">IF(OR(AC192="",AB192=""),"",IF(AB192&gt;0,AC192/AB192,""))</f>
        <v/>
      </c>
      <c r="AE192" s="18" t="str">
        <f aca="false">IF(OR(AC192="",Q192=""),"",DATE(YEAR(Q192),MONTH(Q192),1))</f>
        <v/>
      </c>
      <c r="AF192" s="15" t="str">
        <f aca="false">IF(AC192="","",1)</f>
        <v/>
      </c>
    </row>
    <row r="193" customFormat="false" ht="15" hidden="false" customHeight="false" outlineLevel="0" collapsed="false">
      <c r="A193" s="8"/>
      <c r="B193" s="9"/>
      <c r="C193" s="34"/>
      <c r="D193" s="34"/>
      <c r="E193" s="34"/>
      <c r="F193" s="10"/>
      <c r="G193" s="10"/>
      <c r="H193" s="8"/>
      <c r="I193" s="10"/>
      <c r="J193" s="9"/>
      <c r="K193" s="9"/>
      <c r="L193" s="10"/>
      <c r="M193" s="11"/>
      <c r="N193" s="12"/>
      <c r="O193" s="13"/>
      <c r="P193" s="13"/>
      <c r="Q193" s="8"/>
      <c r="R193" s="34"/>
      <c r="S193" s="10"/>
      <c r="T193" s="14"/>
      <c r="U193" s="14"/>
      <c r="V193" s="34"/>
      <c r="W193" s="34"/>
      <c r="X193" s="13"/>
      <c r="Y193" s="15" t="str">
        <f aca="false">IF(OR(A193="",H193=""),"",H193-A193)</f>
        <v/>
      </c>
      <c r="Z193" s="15" t="str">
        <f aca="false">IF(OR(A193="",Q193=""),"",Q193-A193)</f>
        <v/>
      </c>
      <c r="AA193" s="16" t="str">
        <f aca="false">IF(OR(L193="",J193=""),"",L193*IF(K193="",$C$3,K193)*J193*IF(E193="Short",1,-1))</f>
        <v/>
      </c>
      <c r="AB193" s="16" t="str">
        <f aca="false">IF(OR(A193="",L193="",J193=""),"",IF(N(U193)&gt;0,U193,IF(E193="Long",L193*IF(K193="",$C$3,K193)*J193,IF(AND(N(F193)&gt;0,N(G193)&gt;0),MAX(0,ABS(F193-G193)-L193)*IF(K193="",$C$3,K193)*J193,IF(AND(D193="Put",N(F193)&gt;0),MAX(0,F193-L193)*IF(K193="",$C$3,K193)*J193,"")))))</f>
        <v/>
      </c>
      <c r="AC193" s="16" t="str">
        <f aca="false">IF(OR(A193="",L193="",J193="",R193="",R193="Open"),"",IF(E193="Short",L193-N(S193),N(S193)-L193)*IF(K193="",$C$3,K193)*J193-N(T193))</f>
        <v/>
      </c>
      <c r="AD193" s="17" t="str">
        <f aca="false">IF(OR(AC193="",AB193=""),"",IF(AB193&gt;0,AC193/AB193,""))</f>
        <v/>
      </c>
      <c r="AE193" s="18" t="str">
        <f aca="false">IF(OR(AC193="",Q193=""),"",DATE(YEAR(Q193),MONTH(Q193),1))</f>
        <v/>
      </c>
      <c r="AF193" s="15" t="str">
        <f aca="false">IF(AC193="","",1)</f>
        <v/>
      </c>
    </row>
    <row r="194" customFormat="false" ht="15" hidden="false" customHeight="false" outlineLevel="0" collapsed="false">
      <c r="A194" s="8"/>
      <c r="B194" s="9"/>
      <c r="C194" s="34"/>
      <c r="D194" s="34"/>
      <c r="E194" s="34"/>
      <c r="F194" s="10"/>
      <c r="G194" s="10"/>
      <c r="H194" s="8"/>
      <c r="I194" s="10"/>
      <c r="J194" s="9"/>
      <c r="K194" s="9"/>
      <c r="L194" s="10"/>
      <c r="M194" s="11"/>
      <c r="N194" s="12"/>
      <c r="O194" s="13"/>
      <c r="P194" s="13"/>
      <c r="Q194" s="8"/>
      <c r="R194" s="34"/>
      <c r="S194" s="10"/>
      <c r="T194" s="14"/>
      <c r="U194" s="14"/>
      <c r="V194" s="34"/>
      <c r="W194" s="34"/>
      <c r="X194" s="13"/>
      <c r="Y194" s="15" t="str">
        <f aca="false">IF(OR(A194="",H194=""),"",H194-A194)</f>
        <v/>
      </c>
      <c r="Z194" s="15" t="str">
        <f aca="false">IF(OR(A194="",Q194=""),"",Q194-A194)</f>
        <v/>
      </c>
      <c r="AA194" s="16" t="str">
        <f aca="false">IF(OR(L194="",J194=""),"",L194*IF(K194="",$C$3,K194)*J194*IF(E194="Short",1,-1))</f>
        <v/>
      </c>
      <c r="AB194" s="16" t="str">
        <f aca="false">IF(OR(A194="",L194="",J194=""),"",IF(N(U194)&gt;0,U194,IF(E194="Long",L194*IF(K194="",$C$3,K194)*J194,IF(AND(N(F194)&gt;0,N(G194)&gt;0),MAX(0,ABS(F194-G194)-L194)*IF(K194="",$C$3,K194)*J194,IF(AND(D194="Put",N(F194)&gt;0),MAX(0,F194-L194)*IF(K194="",$C$3,K194)*J194,"")))))</f>
        <v/>
      </c>
      <c r="AC194" s="16" t="str">
        <f aca="false">IF(OR(A194="",L194="",J194="",R194="",R194="Open"),"",IF(E194="Short",L194-N(S194),N(S194)-L194)*IF(K194="",$C$3,K194)*J194-N(T194))</f>
        <v/>
      </c>
      <c r="AD194" s="17" t="str">
        <f aca="false">IF(OR(AC194="",AB194=""),"",IF(AB194&gt;0,AC194/AB194,""))</f>
        <v/>
      </c>
      <c r="AE194" s="18" t="str">
        <f aca="false">IF(OR(AC194="",Q194=""),"",DATE(YEAR(Q194),MONTH(Q194),1))</f>
        <v/>
      </c>
      <c r="AF194" s="15" t="str">
        <f aca="false">IF(AC194="","",1)</f>
        <v/>
      </c>
    </row>
    <row r="195" customFormat="false" ht="15" hidden="false" customHeight="false" outlineLevel="0" collapsed="false">
      <c r="A195" s="8"/>
      <c r="B195" s="9"/>
      <c r="C195" s="34"/>
      <c r="D195" s="34"/>
      <c r="E195" s="34"/>
      <c r="F195" s="10"/>
      <c r="G195" s="10"/>
      <c r="H195" s="8"/>
      <c r="I195" s="10"/>
      <c r="J195" s="9"/>
      <c r="K195" s="9"/>
      <c r="L195" s="10"/>
      <c r="M195" s="11"/>
      <c r="N195" s="12"/>
      <c r="O195" s="13"/>
      <c r="P195" s="13"/>
      <c r="Q195" s="8"/>
      <c r="R195" s="34"/>
      <c r="S195" s="10"/>
      <c r="T195" s="14"/>
      <c r="U195" s="14"/>
      <c r="V195" s="34"/>
      <c r="W195" s="34"/>
      <c r="X195" s="13"/>
      <c r="Y195" s="15" t="str">
        <f aca="false">IF(OR(A195="",H195=""),"",H195-A195)</f>
        <v/>
      </c>
      <c r="Z195" s="15" t="str">
        <f aca="false">IF(OR(A195="",Q195=""),"",Q195-A195)</f>
        <v/>
      </c>
      <c r="AA195" s="16" t="str">
        <f aca="false">IF(OR(L195="",J195=""),"",L195*IF(K195="",$C$3,K195)*J195*IF(E195="Short",1,-1))</f>
        <v/>
      </c>
      <c r="AB195" s="16" t="str">
        <f aca="false">IF(OR(A195="",L195="",J195=""),"",IF(N(U195)&gt;0,U195,IF(E195="Long",L195*IF(K195="",$C$3,K195)*J195,IF(AND(N(F195)&gt;0,N(G195)&gt;0),MAX(0,ABS(F195-G195)-L195)*IF(K195="",$C$3,K195)*J195,IF(AND(D195="Put",N(F195)&gt;0),MAX(0,F195-L195)*IF(K195="",$C$3,K195)*J195,"")))))</f>
        <v/>
      </c>
      <c r="AC195" s="16" t="str">
        <f aca="false">IF(OR(A195="",L195="",J195="",R195="",R195="Open"),"",IF(E195="Short",L195-N(S195),N(S195)-L195)*IF(K195="",$C$3,K195)*J195-N(T195))</f>
        <v/>
      </c>
      <c r="AD195" s="17" t="str">
        <f aca="false">IF(OR(AC195="",AB195=""),"",IF(AB195&gt;0,AC195/AB195,""))</f>
        <v/>
      </c>
      <c r="AE195" s="18" t="str">
        <f aca="false">IF(OR(AC195="",Q195=""),"",DATE(YEAR(Q195),MONTH(Q195),1))</f>
        <v/>
      </c>
      <c r="AF195" s="15" t="str">
        <f aca="false">IF(AC195="","",1)</f>
        <v/>
      </c>
    </row>
    <row r="196" customFormat="false" ht="15" hidden="false" customHeight="false" outlineLevel="0" collapsed="false">
      <c r="A196" s="8"/>
      <c r="B196" s="9"/>
      <c r="C196" s="34"/>
      <c r="D196" s="34"/>
      <c r="E196" s="34"/>
      <c r="F196" s="10"/>
      <c r="G196" s="10"/>
      <c r="H196" s="8"/>
      <c r="I196" s="10"/>
      <c r="J196" s="9"/>
      <c r="K196" s="9"/>
      <c r="L196" s="10"/>
      <c r="M196" s="11"/>
      <c r="N196" s="12"/>
      <c r="O196" s="13"/>
      <c r="P196" s="13"/>
      <c r="Q196" s="8"/>
      <c r="R196" s="34"/>
      <c r="S196" s="10"/>
      <c r="T196" s="14"/>
      <c r="U196" s="14"/>
      <c r="V196" s="34"/>
      <c r="W196" s="34"/>
      <c r="X196" s="13"/>
      <c r="Y196" s="15" t="str">
        <f aca="false">IF(OR(A196="",H196=""),"",H196-A196)</f>
        <v/>
      </c>
      <c r="Z196" s="15" t="str">
        <f aca="false">IF(OR(A196="",Q196=""),"",Q196-A196)</f>
        <v/>
      </c>
      <c r="AA196" s="16" t="str">
        <f aca="false">IF(OR(L196="",J196=""),"",L196*IF(K196="",$C$3,K196)*J196*IF(E196="Short",1,-1))</f>
        <v/>
      </c>
      <c r="AB196" s="16" t="str">
        <f aca="false">IF(OR(A196="",L196="",J196=""),"",IF(N(U196)&gt;0,U196,IF(E196="Long",L196*IF(K196="",$C$3,K196)*J196,IF(AND(N(F196)&gt;0,N(G196)&gt;0),MAX(0,ABS(F196-G196)-L196)*IF(K196="",$C$3,K196)*J196,IF(AND(D196="Put",N(F196)&gt;0),MAX(0,F196-L196)*IF(K196="",$C$3,K196)*J196,"")))))</f>
        <v/>
      </c>
      <c r="AC196" s="16" t="str">
        <f aca="false">IF(OR(A196="",L196="",J196="",R196="",R196="Open"),"",IF(E196="Short",L196-N(S196),N(S196)-L196)*IF(K196="",$C$3,K196)*J196-N(T196))</f>
        <v/>
      </c>
      <c r="AD196" s="17" t="str">
        <f aca="false">IF(OR(AC196="",AB196=""),"",IF(AB196&gt;0,AC196/AB196,""))</f>
        <v/>
      </c>
      <c r="AE196" s="18" t="str">
        <f aca="false">IF(OR(AC196="",Q196=""),"",DATE(YEAR(Q196),MONTH(Q196),1))</f>
        <v/>
      </c>
      <c r="AF196" s="15" t="str">
        <f aca="false">IF(AC196="","",1)</f>
        <v/>
      </c>
    </row>
    <row r="197" customFormat="false" ht="15" hidden="false" customHeight="false" outlineLevel="0" collapsed="false">
      <c r="A197" s="8"/>
      <c r="B197" s="9"/>
      <c r="C197" s="34"/>
      <c r="D197" s="34"/>
      <c r="E197" s="34"/>
      <c r="F197" s="10"/>
      <c r="G197" s="10"/>
      <c r="H197" s="8"/>
      <c r="I197" s="10"/>
      <c r="J197" s="9"/>
      <c r="K197" s="9"/>
      <c r="L197" s="10"/>
      <c r="M197" s="11"/>
      <c r="N197" s="12"/>
      <c r="O197" s="13"/>
      <c r="P197" s="13"/>
      <c r="Q197" s="8"/>
      <c r="R197" s="34"/>
      <c r="S197" s="10"/>
      <c r="T197" s="14"/>
      <c r="U197" s="14"/>
      <c r="V197" s="34"/>
      <c r="W197" s="34"/>
      <c r="X197" s="13"/>
      <c r="Y197" s="15" t="str">
        <f aca="false">IF(OR(A197="",H197=""),"",H197-A197)</f>
        <v/>
      </c>
      <c r="Z197" s="15" t="str">
        <f aca="false">IF(OR(A197="",Q197=""),"",Q197-A197)</f>
        <v/>
      </c>
      <c r="AA197" s="16" t="str">
        <f aca="false">IF(OR(L197="",J197=""),"",L197*IF(K197="",$C$3,K197)*J197*IF(E197="Short",1,-1))</f>
        <v/>
      </c>
      <c r="AB197" s="16" t="str">
        <f aca="false">IF(OR(A197="",L197="",J197=""),"",IF(N(U197)&gt;0,U197,IF(E197="Long",L197*IF(K197="",$C$3,K197)*J197,IF(AND(N(F197)&gt;0,N(G197)&gt;0),MAX(0,ABS(F197-G197)-L197)*IF(K197="",$C$3,K197)*J197,IF(AND(D197="Put",N(F197)&gt;0),MAX(0,F197-L197)*IF(K197="",$C$3,K197)*J197,"")))))</f>
        <v/>
      </c>
      <c r="AC197" s="16" t="str">
        <f aca="false">IF(OR(A197="",L197="",J197="",R197="",R197="Open"),"",IF(E197="Short",L197-N(S197),N(S197)-L197)*IF(K197="",$C$3,K197)*J197-N(T197))</f>
        <v/>
      </c>
      <c r="AD197" s="17" t="str">
        <f aca="false">IF(OR(AC197="",AB197=""),"",IF(AB197&gt;0,AC197/AB197,""))</f>
        <v/>
      </c>
      <c r="AE197" s="18" t="str">
        <f aca="false">IF(OR(AC197="",Q197=""),"",DATE(YEAR(Q197),MONTH(Q197),1))</f>
        <v/>
      </c>
      <c r="AF197" s="15" t="str">
        <f aca="false">IF(AC197="","",1)</f>
        <v/>
      </c>
    </row>
    <row r="198" customFormat="false" ht="15" hidden="false" customHeight="false" outlineLevel="0" collapsed="false">
      <c r="A198" s="8"/>
      <c r="B198" s="9"/>
      <c r="C198" s="34"/>
      <c r="D198" s="34"/>
      <c r="E198" s="34"/>
      <c r="F198" s="10"/>
      <c r="G198" s="10"/>
      <c r="H198" s="8"/>
      <c r="I198" s="10"/>
      <c r="J198" s="9"/>
      <c r="K198" s="9"/>
      <c r="L198" s="10"/>
      <c r="M198" s="11"/>
      <c r="N198" s="12"/>
      <c r="O198" s="13"/>
      <c r="P198" s="13"/>
      <c r="Q198" s="8"/>
      <c r="R198" s="34"/>
      <c r="S198" s="10"/>
      <c r="T198" s="14"/>
      <c r="U198" s="14"/>
      <c r="V198" s="34"/>
      <c r="W198" s="34"/>
      <c r="X198" s="13"/>
      <c r="Y198" s="15" t="str">
        <f aca="false">IF(OR(A198="",H198=""),"",H198-A198)</f>
        <v/>
      </c>
      <c r="Z198" s="15" t="str">
        <f aca="false">IF(OR(A198="",Q198=""),"",Q198-A198)</f>
        <v/>
      </c>
      <c r="AA198" s="16" t="str">
        <f aca="false">IF(OR(L198="",J198=""),"",L198*IF(K198="",$C$3,K198)*J198*IF(E198="Short",1,-1))</f>
        <v/>
      </c>
      <c r="AB198" s="16" t="str">
        <f aca="false">IF(OR(A198="",L198="",J198=""),"",IF(N(U198)&gt;0,U198,IF(E198="Long",L198*IF(K198="",$C$3,K198)*J198,IF(AND(N(F198)&gt;0,N(G198)&gt;0),MAX(0,ABS(F198-G198)-L198)*IF(K198="",$C$3,K198)*J198,IF(AND(D198="Put",N(F198)&gt;0),MAX(0,F198-L198)*IF(K198="",$C$3,K198)*J198,"")))))</f>
        <v/>
      </c>
      <c r="AC198" s="16" t="str">
        <f aca="false">IF(OR(A198="",L198="",J198="",R198="",R198="Open"),"",IF(E198="Short",L198-N(S198),N(S198)-L198)*IF(K198="",$C$3,K198)*J198-N(T198))</f>
        <v/>
      </c>
      <c r="AD198" s="17" t="str">
        <f aca="false">IF(OR(AC198="",AB198=""),"",IF(AB198&gt;0,AC198/AB198,""))</f>
        <v/>
      </c>
      <c r="AE198" s="18" t="str">
        <f aca="false">IF(OR(AC198="",Q198=""),"",DATE(YEAR(Q198),MONTH(Q198),1))</f>
        <v/>
      </c>
      <c r="AF198" s="15" t="str">
        <f aca="false">IF(AC198="","",1)</f>
        <v/>
      </c>
    </row>
    <row r="199" customFormat="false" ht="15" hidden="false" customHeight="false" outlineLevel="0" collapsed="false">
      <c r="A199" s="8"/>
      <c r="B199" s="9"/>
      <c r="C199" s="34"/>
      <c r="D199" s="34"/>
      <c r="E199" s="34"/>
      <c r="F199" s="10"/>
      <c r="G199" s="10"/>
      <c r="H199" s="8"/>
      <c r="I199" s="10"/>
      <c r="J199" s="9"/>
      <c r="K199" s="9"/>
      <c r="L199" s="10"/>
      <c r="M199" s="11"/>
      <c r="N199" s="12"/>
      <c r="O199" s="13"/>
      <c r="P199" s="13"/>
      <c r="Q199" s="8"/>
      <c r="R199" s="34"/>
      <c r="S199" s="10"/>
      <c r="T199" s="14"/>
      <c r="U199" s="14"/>
      <c r="V199" s="34"/>
      <c r="W199" s="34"/>
      <c r="X199" s="13"/>
      <c r="Y199" s="15" t="str">
        <f aca="false">IF(OR(A199="",H199=""),"",H199-A199)</f>
        <v/>
      </c>
      <c r="Z199" s="15" t="str">
        <f aca="false">IF(OR(A199="",Q199=""),"",Q199-A199)</f>
        <v/>
      </c>
      <c r="AA199" s="16" t="str">
        <f aca="false">IF(OR(L199="",J199=""),"",L199*IF(K199="",$C$3,K199)*J199*IF(E199="Short",1,-1))</f>
        <v/>
      </c>
      <c r="AB199" s="16" t="str">
        <f aca="false">IF(OR(A199="",L199="",J199=""),"",IF(N(U199)&gt;0,U199,IF(E199="Long",L199*IF(K199="",$C$3,K199)*J199,IF(AND(N(F199)&gt;0,N(G199)&gt;0),MAX(0,ABS(F199-G199)-L199)*IF(K199="",$C$3,K199)*J199,IF(AND(D199="Put",N(F199)&gt;0),MAX(0,F199-L199)*IF(K199="",$C$3,K199)*J199,"")))))</f>
        <v/>
      </c>
      <c r="AC199" s="16" t="str">
        <f aca="false">IF(OR(A199="",L199="",J199="",R199="",R199="Open"),"",IF(E199="Short",L199-N(S199),N(S199)-L199)*IF(K199="",$C$3,K199)*J199-N(T199))</f>
        <v/>
      </c>
      <c r="AD199" s="17" t="str">
        <f aca="false">IF(OR(AC199="",AB199=""),"",IF(AB199&gt;0,AC199/AB199,""))</f>
        <v/>
      </c>
      <c r="AE199" s="18" t="str">
        <f aca="false">IF(OR(AC199="",Q199=""),"",DATE(YEAR(Q199),MONTH(Q199),1))</f>
        <v/>
      </c>
      <c r="AF199" s="15" t="str">
        <f aca="false">IF(AC199="","",1)</f>
        <v/>
      </c>
    </row>
    <row r="200" customFormat="false" ht="15" hidden="false" customHeight="false" outlineLevel="0" collapsed="false">
      <c r="A200" s="8"/>
      <c r="B200" s="9"/>
      <c r="C200" s="34"/>
      <c r="D200" s="34"/>
      <c r="E200" s="34"/>
      <c r="F200" s="10"/>
      <c r="G200" s="10"/>
      <c r="H200" s="8"/>
      <c r="I200" s="10"/>
      <c r="J200" s="9"/>
      <c r="K200" s="9"/>
      <c r="L200" s="10"/>
      <c r="M200" s="11"/>
      <c r="N200" s="12"/>
      <c r="O200" s="13"/>
      <c r="P200" s="13"/>
      <c r="Q200" s="8"/>
      <c r="R200" s="34"/>
      <c r="S200" s="10"/>
      <c r="T200" s="14"/>
      <c r="U200" s="14"/>
      <c r="V200" s="34"/>
      <c r="W200" s="34"/>
      <c r="X200" s="13"/>
      <c r="Y200" s="15" t="str">
        <f aca="false">IF(OR(A200="",H200=""),"",H200-A200)</f>
        <v/>
      </c>
      <c r="Z200" s="15" t="str">
        <f aca="false">IF(OR(A200="",Q200=""),"",Q200-A200)</f>
        <v/>
      </c>
      <c r="AA200" s="16" t="str">
        <f aca="false">IF(OR(L200="",J200=""),"",L200*IF(K200="",$C$3,K200)*J200*IF(E200="Short",1,-1))</f>
        <v/>
      </c>
      <c r="AB200" s="16" t="str">
        <f aca="false">IF(OR(A200="",L200="",J200=""),"",IF(N(U200)&gt;0,U200,IF(E200="Long",L200*IF(K200="",$C$3,K200)*J200,IF(AND(N(F200)&gt;0,N(G200)&gt;0),MAX(0,ABS(F200-G200)-L200)*IF(K200="",$C$3,K200)*J200,IF(AND(D200="Put",N(F200)&gt;0),MAX(0,F200-L200)*IF(K200="",$C$3,K200)*J200,"")))))</f>
        <v/>
      </c>
      <c r="AC200" s="16" t="str">
        <f aca="false">IF(OR(A200="",L200="",J200="",R200="",R200="Open"),"",IF(E200="Short",L200-N(S200),N(S200)-L200)*IF(K200="",$C$3,K200)*J200-N(T200))</f>
        <v/>
      </c>
      <c r="AD200" s="17" t="str">
        <f aca="false">IF(OR(AC200="",AB200=""),"",IF(AB200&gt;0,AC200/AB200,""))</f>
        <v/>
      </c>
      <c r="AE200" s="18" t="str">
        <f aca="false">IF(OR(AC200="",Q200=""),"",DATE(YEAR(Q200),MONTH(Q200),1))</f>
        <v/>
      </c>
      <c r="AF200" s="15" t="str">
        <f aca="false">IF(AC200="","",1)</f>
        <v/>
      </c>
    </row>
    <row r="201" customFormat="false" ht="15" hidden="false" customHeight="false" outlineLevel="0" collapsed="false">
      <c r="A201" s="8"/>
      <c r="B201" s="9"/>
      <c r="C201" s="34"/>
      <c r="D201" s="34"/>
      <c r="E201" s="34"/>
      <c r="F201" s="10"/>
      <c r="G201" s="10"/>
      <c r="H201" s="8"/>
      <c r="I201" s="10"/>
      <c r="J201" s="9"/>
      <c r="K201" s="9"/>
      <c r="L201" s="10"/>
      <c r="M201" s="11"/>
      <c r="N201" s="12"/>
      <c r="O201" s="13"/>
      <c r="P201" s="13"/>
      <c r="Q201" s="8"/>
      <c r="R201" s="34"/>
      <c r="S201" s="10"/>
      <c r="T201" s="14"/>
      <c r="U201" s="14"/>
      <c r="V201" s="34"/>
      <c r="W201" s="34"/>
      <c r="X201" s="13"/>
      <c r="Y201" s="15" t="str">
        <f aca="false">IF(OR(A201="",H201=""),"",H201-A201)</f>
        <v/>
      </c>
      <c r="Z201" s="15" t="str">
        <f aca="false">IF(OR(A201="",Q201=""),"",Q201-A201)</f>
        <v/>
      </c>
      <c r="AA201" s="16" t="str">
        <f aca="false">IF(OR(L201="",J201=""),"",L201*IF(K201="",$C$3,K201)*J201*IF(E201="Short",1,-1))</f>
        <v/>
      </c>
      <c r="AB201" s="16" t="str">
        <f aca="false">IF(OR(A201="",L201="",J201=""),"",IF(N(U201)&gt;0,U201,IF(E201="Long",L201*IF(K201="",$C$3,K201)*J201,IF(AND(N(F201)&gt;0,N(G201)&gt;0),MAX(0,ABS(F201-G201)-L201)*IF(K201="",$C$3,K201)*J201,IF(AND(D201="Put",N(F201)&gt;0),MAX(0,F201-L201)*IF(K201="",$C$3,K201)*J201,"")))))</f>
        <v/>
      </c>
      <c r="AC201" s="16" t="str">
        <f aca="false">IF(OR(A201="",L201="",J201="",R201="",R201="Open"),"",IF(E201="Short",L201-N(S201),N(S201)-L201)*IF(K201="",$C$3,K201)*J201-N(T201))</f>
        <v/>
      </c>
      <c r="AD201" s="17" t="str">
        <f aca="false">IF(OR(AC201="",AB201=""),"",IF(AB201&gt;0,AC201/AB201,""))</f>
        <v/>
      </c>
      <c r="AE201" s="18" t="str">
        <f aca="false">IF(OR(AC201="",Q201=""),"",DATE(YEAR(Q201),MONTH(Q201),1))</f>
        <v/>
      </c>
      <c r="AF201" s="15" t="str">
        <f aca="false">IF(AC201="","",1)</f>
        <v/>
      </c>
    </row>
    <row r="202" customFormat="false" ht="15" hidden="false" customHeight="false" outlineLevel="0" collapsed="false">
      <c r="A202" s="8"/>
      <c r="B202" s="9"/>
      <c r="C202" s="34"/>
      <c r="D202" s="34"/>
      <c r="E202" s="34"/>
      <c r="F202" s="10"/>
      <c r="G202" s="10"/>
      <c r="H202" s="8"/>
      <c r="I202" s="10"/>
      <c r="J202" s="9"/>
      <c r="K202" s="9"/>
      <c r="L202" s="10"/>
      <c r="M202" s="11"/>
      <c r="N202" s="12"/>
      <c r="O202" s="13"/>
      <c r="P202" s="13"/>
      <c r="Q202" s="8"/>
      <c r="R202" s="34"/>
      <c r="S202" s="10"/>
      <c r="T202" s="14"/>
      <c r="U202" s="14"/>
      <c r="V202" s="34"/>
      <c r="W202" s="34"/>
      <c r="X202" s="13"/>
      <c r="Y202" s="15" t="str">
        <f aca="false">IF(OR(A202="",H202=""),"",H202-A202)</f>
        <v/>
      </c>
      <c r="Z202" s="15" t="str">
        <f aca="false">IF(OR(A202="",Q202=""),"",Q202-A202)</f>
        <v/>
      </c>
      <c r="AA202" s="16" t="str">
        <f aca="false">IF(OR(L202="",J202=""),"",L202*IF(K202="",$C$3,K202)*J202*IF(E202="Short",1,-1))</f>
        <v/>
      </c>
      <c r="AB202" s="16" t="str">
        <f aca="false">IF(OR(A202="",L202="",J202=""),"",IF(N(U202)&gt;0,U202,IF(E202="Long",L202*IF(K202="",$C$3,K202)*J202,IF(AND(N(F202)&gt;0,N(G202)&gt;0),MAX(0,ABS(F202-G202)-L202)*IF(K202="",$C$3,K202)*J202,IF(AND(D202="Put",N(F202)&gt;0),MAX(0,F202-L202)*IF(K202="",$C$3,K202)*J202,"")))))</f>
        <v/>
      </c>
      <c r="AC202" s="16" t="str">
        <f aca="false">IF(OR(A202="",L202="",J202="",R202="",R202="Open"),"",IF(E202="Short",L202-N(S202),N(S202)-L202)*IF(K202="",$C$3,K202)*J202-N(T202))</f>
        <v/>
      </c>
      <c r="AD202" s="17" t="str">
        <f aca="false">IF(OR(AC202="",AB202=""),"",IF(AB202&gt;0,AC202/AB202,""))</f>
        <v/>
      </c>
      <c r="AE202" s="18" t="str">
        <f aca="false">IF(OR(AC202="",Q202=""),"",DATE(YEAR(Q202),MONTH(Q202),1))</f>
        <v/>
      </c>
      <c r="AF202" s="15" t="str">
        <f aca="false">IF(AC202="","",1)</f>
        <v/>
      </c>
    </row>
    <row r="203" customFormat="false" ht="15" hidden="false" customHeight="false" outlineLevel="0" collapsed="false">
      <c r="A203" s="8"/>
      <c r="B203" s="9"/>
      <c r="C203" s="34"/>
      <c r="D203" s="34"/>
      <c r="E203" s="34"/>
      <c r="F203" s="10"/>
      <c r="G203" s="10"/>
      <c r="H203" s="8"/>
      <c r="I203" s="10"/>
      <c r="J203" s="9"/>
      <c r="K203" s="9"/>
      <c r="L203" s="10"/>
      <c r="M203" s="11"/>
      <c r="N203" s="12"/>
      <c r="O203" s="13"/>
      <c r="P203" s="13"/>
      <c r="Q203" s="8"/>
      <c r="R203" s="34"/>
      <c r="S203" s="10"/>
      <c r="T203" s="14"/>
      <c r="U203" s="14"/>
      <c r="V203" s="34"/>
      <c r="W203" s="34"/>
      <c r="X203" s="13"/>
      <c r="Y203" s="15" t="str">
        <f aca="false">IF(OR(A203="",H203=""),"",H203-A203)</f>
        <v/>
      </c>
      <c r="Z203" s="15" t="str">
        <f aca="false">IF(OR(A203="",Q203=""),"",Q203-A203)</f>
        <v/>
      </c>
      <c r="AA203" s="16" t="str">
        <f aca="false">IF(OR(L203="",J203=""),"",L203*IF(K203="",$C$3,K203)*J203*IF(E203="Short",1,-1))</f>
        <v/>
      </c>
      <c r="AB203" s="16" t="str">
        <f aca="false">IF(OR(A203="",L203="",J203=""),"",IF(N(U203)&gt;0,U203,IF(E203="Long",L203*IF(K203="",$C$3,K203)*J203,IF(AND(N(F203)&gt;0,N(G203)&gt;0),MAX(0,ABS(F203-G203)-L203)*IF(K203="",$C$3,K203)*J203,IF(AND(D203="Put",N(F203)&gt;0),MAX(0,F203-L203)*IF(K203="",$C$3,K203)*J203,"")))))</f>
        <v/>
      </c>
      <c r="AC203" s="16" t="str">
        <f aca="false">IF(OR(A203="",L203="",J203="",R203="",R203="Open"),"",IF(E203="Short",L203-N(S203),N(S203)-L203)*IF(K203="",$C$3,K203)*J203-N(T203))</f>
        <v/>
      </c>
      <c r="AD203" s="17" t="str">
        <f aca="false">IF(OR(AC203="",AB203=""),"",IF(AB203&gt;0,AC203/AB203,""))</f>
        <v/>
      </c>
      <c r="AE203" s="18" t="str">
        <f aca="false">IF(OR(AC203="",Q203=""),"",DATE(YEAR(Q203),MONTH(Q203),1))</f>
        <v/>
      </c>
      <c r="AF203" s="15" t="str">
        <f aca="false">IF(AC203="","",1)</f>
        <v/>
      </c>
    </row>
    <row r="204" customFormat="false" ht="15" hidden="false" customHeight="false" outlineLevel="0" collapsed="false">
      <c r="A204" s="8"/>
      <c r="B204" s="9"/>
      <c r="C204" s="34"/>
      <c r="D204" s="34"/>
      <c r="E204" s="34"/>
      <c r="F204" s="10"/>
      <c r="G204" s="10"/>
      <c r="H204" s="8"/>
      <c r="I204" s="10"/>
      <c r="J204" s="9"/>
      <c r="K204" s="9"/>
      <c r="L204" s="10"/>
      <c r="M204" s="11"/>
      <c r="N204" s="12"/>
      <c r="O204" s="13"/>
      <c r="P204" s="13"/>
      <c r="Q204" s="8"/>
      <c r="R204" s="34"/>
      <c r="S204" s="10"/>
      <c r="T204" s="14"/>
      <c r="U204" s="14"/>
      <c r="V204" s="34"/>
      <c r="W204" s="34"/>
      <c r="X204" s="13"/>
      <c r="Y204" s="15" t="str">
        <f aca="false">IF(OR(A204="",H204=""),"",H204-A204)</f>
        <v/>
      </c>
      <c r="Z204" s="15" t="str">
        <f aca="false">IF(OR(A204="",Q204=""),"",Q204-A204)</f>
        <v/>
      </c>
      <c r="AA204" s="16" t="str">
        <f aca="false">IF(OR(L204="",J204=""),"",L204*IF(K204="",$C$3,K204)*J204*IF(E204="Short",1,-1))</f>
        <v/>
      </c>
      <c r="AB204" s="16" t="str">
        <f aca="false">IF(OR(A204="",L204="",J204=""),"",IF(N(U204)&gt;0,U204,IF(E204="Long",L204*IF(K204="",$C$3,K204)*J204,IF(AND(N(F204)&gt;0,N(G204)&gt;0),MAX(0,ABS(F204-G204)-L204)*IF(K204="",$C$3,K204)*J204,IF(AND(D204="Put",N(F204)&gt;0),MAX(0,F204-L204)*IF(K204="",$C$3,K204)*J204,"")))))</f>
        <v/>
      </c>
      <c r="AC204" s="16" t="str">
        <f aca="false">IF(OR(A204="",L204="",J204="",R204="",R204="Open"),"",IF(E204="Short",L204-N(S204),N(S204)-L204)*IF(K204="",$C$3,K204)*J204-N(T204))</f>
        <v/>
      </c>
      <c r="AD204" s="17" t="str">
        <f aca="false">IF(OR(AC204="",AB204=""),"",IF(AB204&gt;0,AC204/AB204,""))</f>
        <v/>
      </c>
      <c r="AE204" s="18" t="str">
        <f aca="false">IF(OR(AC204="",Q204=""),"",DATE(YEAR(Q204),MONTH(Q204),1))</f>
        <v/>
      </c>
      <c r="AF204" s="15" t="str">
        <f aca="false">IF(AC204="","",1)</f>
        <v/>
      </c>
    </row>
    <row r="205" customFormat="false" ht="15" hidden="false" customHeight="false" outlineLevel="0" collapsed="false">
      <c r="A205" s="8"/>
      <c r="B205" s="9"/>
      <c r="C205" s="34"/>
      <c r="D205" s="34"/>
      <c r="E205" s="34"/>
      <c r="F205" s="10"/>
      <c r="G205" s="10"/>
      <c r="H205" s="8"/>
      <c r="I205" s="10"/>
      <c r="J205" s="9"/>
      <c r="K205" s="9"/>
      <c r="L205" s="10"/>
      <c r="M205" s="11"/>
      <c r="N205" s="12"/>
      <c r="O205" s="13"/>
      <c r="P205" s="13"/>
      <c r="Q205" s="8"/>
      <c r="R205" s="34"/>
      <c r="S205" s="10"/>
      <c r="T205" s="14"/>
      <c r="U205" s="14"/>
      <c r="V205" s="34"/>
      <c r="W205" s="34"/>
      <c r="X205" s="13"/>
      <c r="Y205" s="15" t="str">
        <f aca="false">IF(OR(A205="",H205=""),"",H205-A205)</f>
        <v/>
      </c>
      <c r="Z205" s="15" t="str">
        <f aca="false">IF(OR(A205="",Q205=""),"",Q205-A205)</f>
        <v/>
      </c>
      <c r="AA205" s="16" t="str">
        <f aca="false">IF(OR(L205="",J205=""),"",L205*IF(K205="",$C$3,K205)*J205*IF(E205="Short",1,-1))</f>
        <v/>
      </c>
      <c r="AB205" s="16" t="str">
        <f aca="false">IF(OR(A205="",L205="",J205=""),"",IF(N(U205)&gt;0,U205,IF(E205="Long",L205*IF(K205="",$C$3,K205)*J205,IF(AND(N(F205)&gt;0,N(G205)&gt;0),MAX(0,ABS(F205-G205)-L205)*IF(K205="",$C$3,K205)*J205,IF(AND(D205="Put",N(F205)&gt;0),MAX(0,F205-L205)*IF(K205="",$C$3,K205)*J205,"")))))</f>
        <v/>
      </c>
      <c r="AC205" s="16" t="str">
        <f aca="false">IF(OR(A205="",L205="",J205="",R205="",R205="Open"),"",IF(E205="Short",L205-N(S205),N(S205)-L205)*IF(K205="",$C$3,K205)*J205-N(T205))</f>
        <v/>
      </c>
      <c r="AD205" s="17" t="str">
        <f aca="false">IF(OR(AC205="",AB205=""),"",IF(AB205&gt;0,AC205/AB205,""))</f>
        <v/>
      </c>
      <c r="AE205" s="18" t="str">
        <f aca="false">IF(OR(AC205="",Q205=""),"",DATE(YEAR(Q205),MONTH(Q205),1))</f>
        <v/>
      </c>
      <c r="AF205" s="15" t="str">
        <f aca="false">IF(AC205="","",1)</f>
        <v/>
      </c>
    </row>
    <row r="206" customFormat="false" ht="15" hidden="false" customHeight="false" outlineLevel="0" collapsed="false">
      <c r="A206" s="8"/>
      <c r="B206" s="9"/>
      <c r="C206" s="34"/>
      <c r="D206" s="34"/>
      <c r="E206" s="34"/>
      <c r="F206" s="10"/>
      <c r="G206" s="10"/>
      <c r="H206" s="8"/>
      <c r="I206" s="10"/>
      <c r="J206" s="9"/>
      <c r="K206" s="9"/>
      <c r="L206" s="10"/>
      <c r="M206" s="11"/>
      <c r="N206" s="12"/>
      <c r="O206" s="13"/>
      <c r="P206" s="13"/>
      <c r="Q206" s="8"/>
      <c r="R206" s="34"/>
      <c r="S206" s="10"/>
      <c r="T206" s="14"/>
      <c r="U206" s="14"/>
      <c r="V206" s="34"/>
      <c r="W206" s="34"/>
      <c r="X206" s="13"/>
      <c r="Y206" s="15" t="str">
        <f aca="false">IF(OR(A206="",H206=""),"",H206-A206)</f>
        <v/>
      </c>
      <c r="Z206" s="15" t="str">
        <f aca="false">IF(OR(A206="",Q206=""),"",Q206-A206)</f>
        <v/>
      </c>
      <c r="AA206" s="16" t="str">
        <f aca="false">IF(OR(L206="",J206=""),"",L206*IF(K206="",$C$3,K206)*J206*IF(E206="Short",1,-1))</f>
        <v/>
      </c>
      <c r="AB206" s="16" t="str">
        <f aca="false">IF(OR(A206="",L206="",J206=""),"",IF(N(U206)&gt;0,U206,IF(E206="Long",L206*IF(K206="",$C$3,K206)*J206,IF(AND(N(F206)&gt;0,N(G206)&gt;0),MAX(0,ABS(F206-G206)-L206)*IF(K206="",$C$3,K206)*J206,IF(AND(D206="Put",N(F206)&gt;0),MAX(0,F206-L206)*IF(K206="",$C$3,K206)*J206,"")))))</f>
        <v/>
      </c>
      <c r="AC206" s="16" t="str">
        <f aca="false">IF(OR(A206="",L206="",J206="",R206="",R206="Open"),"",IF(E206="Short",L206-N(S206),N(S206)-L206)*IF(K206="",$C$3,K206)*J206-N(T206))</f>
        <v/>
      </c>
      <c r="AD206" s="17" t="str">
        <f aca="false">IF(OR(AC206="",AB206=""),"",IF(AB206&gt;0,AC206/AB206,""))</f>
        <v/>
      </c>
      <c r="AE206" s="18" t="str">
        <f aca="false">IF(OR(AC206="",Q206=""),"",DATE(YEAR(Q206),MONTH(Q206),1))</f>
        <v/>
      </c>
      <c r="AF206" s="15" t="str">
        <f aca="false">IF(AC206="","",1)</f>
        <v/>
      </c>
    </row>
    <row r="207" customFormat="false" ht="15" hidden="false" customHeight="false" outlineLevel="0" collapsed="false">
      <c r="A207" s="8"/>
      <c r="B207" s="9"/>
      <c r="C207" s="34"/>
      <c r="D207" s="34"/>
      <c r="E207" s="34"/>
      <c r="F207" s="10"/>
      <c r="G207" s="10"/>
      <c r="H207" s="8"/>
      <c r="I207" s="10"/>
      <c r="J207" s="9"/>
      <c r="K207" s="9"/>
      <c r="L207" s="10"/>
      <c r="M207" s="11"/>
      <c r="N207" s="12"/>
      <c r="O207" s="13"/>
      <c r="P207" s="13"/>
      <c r="Q207" s="8"/>
      <c r="R207" s="34"/>
      <c r="S207" s="10"/>
      <c r="T207" s="14"/>
      <c r="U207" s="14"/>
      <c r="V207" s="34"/>
      <c r="W207" s="34"/>
      <c r="X207" s="13"/>
      <c r="Y207" s="15" t="str">
        <f aca="false">IF(OR(A207="",H207=""),"",H207-A207)</f>
        <v/>
      </c>
      <c r="Z207" s="15" t="str">
        <f aca="false">IF(OR(A207="",Q207=""),"",Q207-A207)</f>
        <v/>
      </c>
      <c r="AA207" s="16" t="str">
        <f aca="false">IF(OR(L207="",J207=""),"",L207*IF(K207="",$C$3,K207)*J207*IF(E207="Short",1,-1))</f>
        <v/>
      </c>
      <c r="AB207" s="16" t="str">
        <f aca="false">IF(OR(A207="",L207="",J207=""),"",IF(N(U207)&gt;0,U207,IF(E207="Long",L207*IF(K207="",$C$3,K207)*J207,IF(AND(N(F207)&gt;0,N(G207)&gt;0),MAX(0,ABS(F207-G207)-L207)*IF(K207="",$C$3,K207)*J207,IF(AND(D207="Put",N(F207)&gt;0),MAX(0,F207-L207)*IF(K207="",$C$3,K207)*J207,"")))))</f>
        <v/>
      </c>
      <c r="AC207" s="16" t="str">
        <f aca="false">IF(OR(A207="",L207="",J207="",R207="",R207="Open"),"",IF(E207="Short",L207-N(S207),N(S207)-L207)*IF(K207="",$C$3,K207)*J207-N(T207))</f>
        <v/>
      </c>
      <c r="AD207" s="17" t="str">
        <f aca="false">IF(OR(AC207="",AB207=""),"",IF(AB207&gt;0,AC207/AB207,""))</f>
        <v/>
      </c>
      <c r="AE207" s="18" t="str">
        <f aca="false">IF(OR(AC207="",Q207=""),"",DATE(YEAR(Q207),MONTH(Q207),1))</f>
        <v/>
      </c>
      <c r="AF207" s="15" t="str">
        <f aca="false">IF(AC207="","",1)</f>
        <v/>
      </c>
    </row>
    <row r="208" customFormat="false" ht="15" hidden="false" customHeight="false" outlineLevel="0" collapsed="false">
      <c r="A208" s="8"/>
      <c r="B208" s="9"/>
      <c r="C208" s="34"/>
      <c r="D208" s="34"/>
      <c r="E208" s="34"/>
      <c r="F208" s="10"/>
      <c r="G208" s="10"/>
      <c r="H208" s="8"/>
      <c r="I208" s="10"/>
      <c r="J208" s="9"/>
      <c r="K208" s="9"/>
      <c r="L208" s="10"/>
      <c r="M208" s="11"/>
      <c r="N208" s="12"/>
      <c r="O208" s="13"/>
      <c r="P208" s="13"/>
      <c r="Q208" s="8"/>
      <c r="R208" s="34"/>
      <c r="S208" s="10"/>
      <c r="T208" s="14"/>
      <c r="U208" s="14"/>
      <c r="V208" s="34"/>
      <c r="W208" s="34"/>
      <c r="X208" s="13"/>
      <c r="Y208" s="15" t="str">
        <f aca="false">IF(OR(A208="",H208=""),"",H208-A208)</f>
        <v/>
      </c>
      <c r="Z208" s="15" t="str">
        <f aca="false">IF(OR(A208="",Q208=""),"",Q208-A208)</f>
        <v/>
      </c>
      <c r="AA208" s="16" t="str">
        <f aca="false">IF(OR(L208="",J208=""),"",L208*IF(K208="",$C$3,K208)*J208*IF(E208="Short",1,-1))</f>
        <v/>
      </c>
      <c r="AB208" s="16" t="str">
        <f aca="false">IF(OR(A208="",L208="",J208=""),"",IF(N(U208)&gt;0,U208,IF(E208="Long",L208*IF(K208="",$C$3,K208)*J208,IF(AND(N(F208)&gt;0,N(G208)&gt;0),MAX(0,ABS(F208-G208)-L208)*IF(K208="",$C$3,K208)*J208,IF(AND(D208="Put",N(F208)&gt;0),MAX(0,F208-L208)*IF(K208="",$C$3,K208)*J208,"")))))</f>
        <v/>
      </c>
      <c r="AC208" s="16" t="str">
        <f aca="false">IF(OR(A208="",L208="",J208="",R208="",R208="Open"),"",IF(E208="Short",L208-N(S208),N(S208)-L208)*IF(K208="",$C$3,K208)*J208-N(T208))</f>
        <v/>
      </c>
      <c r="AD208" s="17" t="str">
        <f aca="false">IF(OR(AC208="",AB208=""),"",IF(AB208&gt;0,AC208/AB208,""))</f>
        <v/>
      </c>
      <c r="AE208" s="18" t="str">
        <f aca="false">IF(OR(AC208="",Q208=""),"",DATE(YEAR(Q208),MONTH(Q208),1))</f>
        <v/>
      </c>
      <c r="AF208" s="15" t="str">
        <f aca="false">IF(AC208="","",1)</f>
        <v/>
      </c>
    </row>
    <row r="209" customFormat="false" ht="15" hidden="false" customHeight="false" outlineLevel="0" collapsed="false">
      <c r="A209" s="8"/>
      <c r="B209" s="9"/>
      <c r="C209" s="34"/>
      <c r="D209" s="34"/>
      <c r="E209" s="34"/>
      <c r="F209" s="10"/>
      <c r="G209" s="10"/>
      <c r="H209" s="8"/>
      <c r="I209" s="10"/>
      <c r="J209" s="9"/>
      <c r="K209" s="9"/>
      <c r="L209" s="10"/>
      <c r="M209" s="11"/>
      <c r="N209" s="12"/>
      <c r="O209" s="13"/>
      <c r="P209" s="13"/>
      <c r="Q209" s="8"/>
      <c r="R209" s="34"/>
      <c r="S209" s="10"/>
      <c r="T209" s="14"/>
      <c r="U209" s="14"/>
      <c r="V209" s="34"/>
      <c r="W209" s="34"/>
      <c r="X209" s="13"/>
      <c r="Y209" s="15" t="str">
        <f aca="false">IF(OR(A209="",H209=""),"",H209-A209)</f>
        <v/>
      </c>
      <c r="Z209" s="15" t="str">
        <f aca="false">IF(OR(A209="",Q209=""),"",Q209-A209)</f>
        <v/>
      </c>
      <c r="AA209" s="16" t="str">
        <f aca="false">IF(OR(L209="",J209=""),"",L209*IF(K209="",$C$3,K209)*J209*IF(E209="Short",1,-1))</f>
        <v/>
      </c>
      <c r="AB209" s="16" t="str">
        <f aca="false">IF(OR(A209="",L209="",J209=""),"",IF(N(U209)&gt;0,U209,IF(E209="Long",L209*IF(K209="",$C$3,K209)*J209,IF(AND(N(F209)&gt;0,N(G209)&gt;0),MAX(0,ABS(F209-G209)-L209)*IF(K209="",$C$3,K209)*J209,IF(AND(D209="Put",N(F209)&gt;0),MAX(0,F209-L209)*IF(K209="",$C$3,K209)*J209,"")))))</f>
        <v/>
      </c>
      <c r="AC209" s="16" t="str">
        <f aca="false">IF(OR(A209="",L209="",J209="",R209="",R209="Open"),"",IF(E209="Short",L209-N(S209),N(S209)-L209)*IF(K209="",$C$3,K209)*J209-N(T209))</f>
        <v/>
      </c>
      <c r="AD209" s="17" t="str">
        <f aca="false">IF(OR(AC209="",AB209=""),"",IF(AB209&gt;0,AC209/AB209,""))</f>
        <v/>
      </c>
      <c r="AE209" s="18" t="str">
        <f aca="false">IF(OR(AC209="",Q209=""),"",DATE(YEAR(Q209),MONTH(Q209),1))</f>
        <v/>
      </c>
      <c r="AF209" s="15" t="str">
        <f aca="false">IF(AC209="","",1)</f>
        <v/>
      </c>
    </row>
    <row r="210" customFormat="false" ht="15" hidden="false" customHeight="false" outlineLevel="0" collapsed="false">
      <c r="A210" s="8"/>
      <c r="B210" s="9"/>
      <c r="C210" s="34"/>
      <c r="D210" s="34"/>
      <c r="E210" s="34"/>
      <c r="F210" s="10"/>
      <c r="G210" s="10"/>
      <c r="H210" s="8"/>
      <c r="I210" s="10"/>
      <c r="J210" s="9"/>
      <c r="K210" s="9"/>
      <c r="L210" s="10"/>
      <c r="M210" s="11"/>
      <c r="N210" s="12"/>
      <c r="O210" s="13"/>
      <c r="P210" s="13"/>
      <c r="Q210" s="8"/>
      <c r="R210" s="34"/>
      <c r="S210" s="10"/>
      <c r="T210" s="14"/>
      <c r="U210" s="14"/>
      <c r="V210" s="34"/>
      <c r="W210" s="34"/>
      <c r="X210" s="13"/>
      <c r="Y210" s="15" t="str">
        <f aca="false">IF(OR(A210="",H210=""),"",H210-A210)</f>
        <v/>
      </c>
      <c r="Z210" s="15" t="str">
        <f aca="false">IF(OR(A210="",Q210=""),"",Q210-A210)</f>
        <v/>
      </c>
      <c r="AA210" s="16" t="str">
        <f aca="false">IF(OR(L210="",J210=""),"",L210*IF(K210="",$C$3,K210)*J210*IF(E210="Short",1,-1))</f>
        <v/>
      </c>
      <c r="AB210" s="16" t="str">
        <f aca="false">IF(OR(A210="",L210="",J210=""),"",IF(N(U210)&gt;0,U210,IF(E210="Long",L210*IF(K210="",$C$3,K210)*J210,IF(AND(N(F210)&gt;0,N(G210)&gt;0),MAX(0,ABS(F210-G210)-L210)*IF(K210="",$C$3,K210)*J210,IF(AND(D210="Put",N(F210)&gt;0),MAX(0,F210-L210)*IF(K210="",$C$3,K210)*J210,"")))))</f>
        <v/>
      </c>
      <c r="AC210" s="16" t="str">
        <f aca="false">IF(OR(A210="",L210="",J210="",R210="",R210="Open"),"",IF(E210="Short",L210-N(S210),N(S210)-L210)*IF(K210="",$C$3,K210)*J210-N(T210))</f>
        <v/>
      </c>
      <c r="AD210" s="17" t="str">
        <f aca="false">IF(OR(AC210="",AB210=""),"",IF(AB210&gt;0,AC210/AB210,""))</f>
        <v/>
      </c>
      <c r="AE210" s="18" t="str">
        <f aca="false">IF(OR(AC210="",Q210=""),"",DATE(YEAR(Q210),MONTH(Q210),1))</f>
        <v/>
      </c>
      <c r="AF210" s="15" t="str">
        <f aca="false">IF(AC210="","",1)</f>
        <v/>
      </c>
    </row>
    <row r="211" customFormat="false" ht="15" hidden="false" customHeight="false" outlineLevel="0" collapsed="false">
      <c r="A211" s="8"/>
      <c r="B211" s="9"/>
      <c r="C211" s="34"/>
      <c r="D211" s="34"/>
      <c r="E211" s="34"/>
      <c r="F211" s="10"/>
      <c r="G211" s="10"/>
      <c r="H211" s="8"/>
      <c r="I211" s="10"/>
      <c r="J211" s="9"/>
      <c r="K211" s="9"/>
      <c r="L211" s="10"/>
      <c r="M211" s="11"/>
      <c r="N211" s="12"/>
      <c r="O211" s="13"/>
      <c r="P211" s="13"/>
      <c r="Q211" s="8"/>
      <c r="R211" s="34"/>
      <c r="S211" s="10"/>
      <c r="T211" s="14"/>
      <c r="U211" s="14"/>
      <c r="V211" s="34"/>
      <c r="W211" s="34"/>
      <c r="X211" s="13"/>
      <c r="Y211" s="15" t="str">
        <f aca="false">IF(OR(A211="",H211=""),"",H211-A211)</f>
        <v/>
      </c>
      <c r="Z211" s="15" t="str">
        <f aca="false">IF(OR(A211="",Q211=""),"",Q211-A211)</f>
        <v/>
      </c>
      <c r="AA211" s="16" t="str">
        <f aca="false">IF(OR(L211="",J211=""),"",L211*IF(K211="",$C$3,K211)*J211*IF(E211="Short",1,-1))</f>
        <v/>
      </c>
      <c r="AB211" s="16" t="str">
        <f aca="false">IF(OR(A211="",L211="",J211=""),"",IF(N(U211)&gt;0,U211,IF(E211="Long",L211*IF(K211="",$C$3,K211)*J211,IF(AND(N(F211)&gt;0,N(G211)&gt;0),MAX(0,ABS(F211-G211)-L211)*IF(K211="",$C$3,K211)*J211,IF(AND(D211="Put",N(F211)&gt;0),MAX(0,F211-L211)*IF(K211="",$C$3,K211)*J211,"")))))</f>
        <v/>
      </c>
      <c r="AC211" s="16" t="str">
        <f aca="false">IF(OR(A211="",L211="",J211="",R211="",R211="Open"),"",IF(E211="Short",L211-N(S211),N(S211)-L211)*IF(K211="",$C$3,K211)*J211-N(T211))</f>
        <v/>
      </c>
      <c r="AD211" s="17" t="str">
        <f aca="false">IF(OR(AC211="",AB211=""),"",IF(AB211&gt;0,AC211/AB211,""))</f>
        <v/>
      </c>
      <c r="AE211" s="18" t="str">
        <f aca="false">IF(OR(AC211="",Q211=""),"",DATE(YEAR(Q211),MONTH(Q211),1))</f>
        <v/>
      </c>
      <c r="AF211" s="15" t="str">
        <f aca="false">IF(AC211="","",1)</f>
        <v/>
      </c>
    </row>
    <row r="212" customFormat="false" ht="15" hidden="false" customHeight="false" outlineLevel="0" collapsed="false">
      <c r="A212" s="8"/>
      <c r="B212" s="9"/>
      <c r="C212" s="34"/>
      <c r="D212" s="34"/>
      <c r="E212" s="34"/>
      <c r="F212" s="10"/>
      <c r="G212" s="10"/>
      <c r="H212" s="8"/>
      <c r="I212" s="10"/>
      <c r="J212" s="9"/>
      <c r="K212" s="9"/>
      <c r="L212" s="10"/>
      <c r="M212" s="11"/>
      <c r="N212" s="12"/>
      <c r="O212" s="13"/>
      <c r="P212" s="13"/>
      <c r="Q212" s="8"/>
      <c r="R212" s="34"/>
      <c r="S212" s="10"/>
      <c r="T212" s="14"/>
      <c r="U212" s="14"/>
      <c r="V212" s="34"/>
      <c r="W212" s="34"/>
      <c r="X212" s="13"/>
      <c r="Y212" s="15" t="str">
        <f aca="false">IF(OR(A212="",H212=""),"",H212-A212)</f>
        <v/>
      </c>
      <c r="Z212" s="15" t="str">
        <f aca="false">IF(OR(A212="",Q212=""),"",Q212-A212)</f>
        <v/>
      </c>
      <c r="AA212" s="16" t="str">
        <f aca="false">IF(OR(L212="",J212=""),"",L212*IF(K212="",$C$3,K212)*J212*IF(E212="Short",1,-1))</f>
        <v/>
      </c>
      <c r="AB212" s="16" t="str">
        <f aca="false">IF(OR(A212="",L212="",J212=""),"",IF(N(U212)&gt;0,U212,IF(E212="Long",L212*IF(K212="",$C$3,K212)*J212,IF(AND(N(F212)&gt;0,N(G212)&gt;0),MAX(0,ABS(F212-G212)-L212)*IF(K212="",$C$3,K212)*J212,IF(AND(D212="Put",N(F212)&gt;0),MAX(0,F212-L212)*IF(K212="",$C$3,K212)*J212,"")))))</f>
        <v/>
      </c>
      <c r="AC212" s="16" t="str">
        <f aca="false">IF(OR(A212="",L212="",J212="",R212="",R212="Open"),"",IF(E212="Short",L212-N(S212),N(S212)-L212)*IF(K212="",$C$3,K212)*J212-N(T212))</f>
        <v/>
      </c>
      <c r="AD212" s="17" t="str">
        <f aca="false">IF(OR(AC212="",AB212=""),"",IF(AB212&gt;0,AC212/AB212,""))</f>
        <v/>
      </c>
      <c r="AE212" s="18" t="str">
        <f aca="false">IF(OR(AC212="",Q212=""),"",DATE(YEAR(Q212),MONTH(Q212),1))</f>
        <v/>
      </c>
      <c r="AF212" s="15" t="str">
        <f aca="false">IF(AC212="","",1)</f>
        <v/>
      </c>
    </row>
    <row r="213" customFormat="false" ht="15" hidden="false" customHeight="false" outlineLevel="0" collapsed="false">
      <c r="A213" s="8"/>
      <c r="B213" s="9"/>
      <c r="C213" s="34"/>
      <c r="D213" s="34"/>
      <c r="E213" s="34"/>
      <c r="F213" s="10"/>
      <c r="G213" s="10"/>
      <c r="H213" s="8"/>
      <c r="I213" s="10"/>
      <c r="J213" s="9"/>
      <c r="K213" s="9"/>
      <c r="L213" s="10"/>
      <c r="M213" s="11"/>
      <c r="N213" s="12"/>
      <c r="O213" s="13"/>
      <c r="P213" s="13"/>
      <c r="Q213" s="8"/>
      <c r="R213" s="34"/>
      <c r="S213" s="10"/>
      <c r="T213" s="14"/>
      <c r="U213" s="14"/>
      <c r="V213" s="34"/>
      <c r="W213" s="34"/>
      <c r="X213" s="13"/>
      <c r="Y213" s="15" t="str">
        <f aca="false">IF(OR(A213="",H213=""),"",H213-A213)</f>
        <v/>
      </c>
      <c r="Z213" s="15" t="str">
        <f aca="false">IF(OR(A213="",Q213=""),"",Q213-A213)</f>
        <v/>
      </c>
      <c r="AA213" s="16" t="str">
        <f aca="false">IF(OR(L213="",J213=""),"",L213*IF(K213="",$C$3,K213)*J213*IF(E213="Short",1,-1))</f>
        <v/>
      </c>
      <c r="AB213" s="16" t="str">
        <f aca="false">IF(OR(A213="",L213="",J213=""),"",IF(N(U213)&gt;0,U213,IF(E213="Long",L213*IF(K213="",$C$3,K213)*J213,IF(AND(N(F213)&gt;0,N(G213)&gt;0),MAX(0,ABS(F213-G213)-L213)*IF(K213="",$C$3,K213)*J213,IF(AND(D213="Put",N(F213)&gt;0),MAX(0,F213-L213)*IF(K213="",$C$3,K213)*J213,"")))))</f>
        <v/>
      </c>
      <c r="AC213" s="16" t="str">
        <f aca="false">IF(OR(A213="",L213="",J213="",R213="",R213="Open"),"",IF(E213="Short",L213-N(S213),N(S213)-L213)*IF(K213="",$C$3,K213)*J213-N(T213))</f>
        <v/>
      </c>
      <c r="AD213" s="17" t="str">
        <f aca="false">IF(OR(AC213="",AB213=""),"",IF(AB213&gt;0,AC213/AB213,""))</f>
        <v/>
      </c>
      <c r="AE213" s="18" t="str">
        <f aca="false">IF(OR(AC213="",Q213=""),"",DATE(YEAR(Q213),MONTH(Q213),1))</f>
        <v/>
      </c>
      <c r="AF213" s="15" t="str">
        <f aca="false">IF(AC213="","",1)</f>
        <v/>
      </c>
    </row>
    <row r="214" customFormat="false" ht="15" hidden="false" customHeight="false" outlineLevel="0" collapsed="false">
      <c r="A214" s="8"/>
      <c r="B214" s="9"/>
      <c r="C214" s="34"/>
      <c r="D214" s="34"/>
      <c r="E214" s="34"/>
      <c r="F214" s="10"/>
      <c r="G214" s="10"/>
      <c r="H214" s="8"/>
      <c r="I214" s="10"/>
      <c r="J214" s="9"/>
      <c r="K214" s="9"/>
      <c r="L214" s="10"/>
      <c r="M214" s="11"/>
      <c r="N214" s="12"/>
      <c r="O214" s="13"/>
      <c r="P214" s="13"/>
      <c r="Q214" s="8"/>
      <c r="R214" s="34"/>
      <c r="S214" s="10"/>
      <c r="T214" s="14"/>
      <c r="U214" s="14"/>
      <c r="V214" s="34"/>
      <c r="W214" s="34"/>
      <c r="X214" s="13"/>
      <c r="Y214" s="15" t="str">
        <f aca="false">IF(OR(A214="",H214=""),"",H214-A214)</f>
        <v/>
      </c>
      <c r="Z214" s="15" t="str">
        <f aca="false">IF(OR(A214="",Q214=""),"",Q214-A214)</f>
        <v/>
      </c>
      <c r="AA214" s="16" t="str">
        <f aca="false">IF(OR(L214="",J214=""),"",L214*IF(K214="",$C$3,K214)*J214*IF(E214="Short",1,-1))</f>
        <v/>
      </c>
      <c r="AB214" s="16" t="str">
        <f aca="false">IF(OR(A214="",L214="",J214=""),"",IF(N(U214)&gt;0,U214,IF(E214="Long",L214*IF(K214="",$C$3,K214)*J214,IF(AND(N(F214)&gt;0,N(G214)&gt;0),MAX(0,ABS(F214-G214)-L214)*IF(K214="",$C$3,K214)*J214,IF(AND(D214="Put",N(F214)&gt;0),MAX(0,F214-L214)*IF(K214="",$C$3,K214)*J214,"")))))</f>
        <v/>
      </c>
      <c r="AC214" s="16" t="str">
        <f aca="false">IF(OR(A214="",L214="",J214="",R214="",R214="Open"),"",IF(E214="Short",L214-N(S214),N(S214)-L214)*IF(K214="",$C$3,K214)*J214-N(T214))</f>
        <v/>
      </c>
      <c r="AD214" s="17" t="str">
        <f aca="false">IF(OR(AC214="",AB214=""),"",IF(AB214&gt;0,AC214/AB214,""))</f>
        <v/>
      </c>
      <c r="AE214" s="18" t="str">
        <f aca="false">IF(OR(AC214="",Q214=""),"",DATE(YEAR(Q214),MONTH(Q214),1))</f>
        <v/>
      </c>
      <c r="AF214" s="15" t="str">
        <f aca="false">IF(AC214="","",1)</f>
        <v/>
      </c>
    </row>
    <row r="215" customFormat="false" ht="15" hidden="false" customHeight="false" outlineLevel="0" collapsed="false">
      <c r="A215" s="8"/>
      <c r="B215" s="9"/>
      <c r="C215" s="34"/>
      <c r="D215" s="34"/>
      <c r="E215" s="34"/>
      <c r="F215" s="10"/>
      <c r="G215" s="10"/>
      <c r="H215" s="8"/>
      <c r="I215" s="10"/>
      <c r="J215" s="9"/>
      <c r="K215" s="9"/>
      <c r="L215" s="10"/>
      <c r="M215" s="11"/>
      <c r="N215" s="12"/>
      <c r="O215" s="13"/>
      <c r="P215" s="13"/>
      <c r="Q215" s="8"/>
      <c r="R215" s="34"/>
      <c r="S215" s="10"/>
      <c r="T215" s="14"/>
      <c r="U215" s="14"/>
      <c r="V215" s="34"/>
      <c r="W215" s="34"/>
      <c r="X215" s="13"/>
      <c r="Y215" s="15" t="str">
        <f aca="false">IF(OR(A215="",H215=""),"",H215-A215)</f>
        <v/>
      </c>
      <c r="Z215" s="15" t="str">
        <f aca="false">IF(OR(A215="",Q215=""),"",Q215-A215)</f>
        <v/>
      </c>
      <c r="AA215" s="16" t="str">
        <f aca="false">IF(OR(L215="",J215=""),"",L215*IF(K215="",$C$3,K215)*J215*IF(E215="Short",1,-1))</f>
        <v/>
      </c>
      <c r="AB215" s="16" t="str">
        <f aca="false">IF(OR(A215="",L215="",J215=""),"",IF(N(U215)&gt;0,U215,IF(E215="Long",L215*IF(K215="",$C$3,K215)*J215,IF(AND(N(F215)&gt;0,N(G215)&gt;0),MAX(0,ABS(F215-G215)-L215)*IF(K215="",$C$3,K215)*J215,IF(AND(D215="Put",N(F215)&gt;0),MAX(0,F215-L215)*IF(K215="",$C$3,K215)*J215,"")))))</f>
        <v/>
      </c>
      <c r="AC215" s="16" t="str">
        <f aca="false">IF(OR(A215="",L215="",J215="",R215="",R215="Open"),"",IF(E215="Short",L215-N(S215),N(S215)-L215)*IF(K215="",$C$3,K215)*J215-N(T215))</f>
        <v/>
      </c>
      <c r="AD215" s="17" t="str">
        <f aca="false">IF(OR(AC215="",AB215=""),"",IF(AB215&gt;0,AC215/AB215,""))</f>
        <v/>
      </c>
      <c r="AE215" s="18" t="str">
        <f aca="false">IF(OR(AC215="",Q215=""),"",DATE(YEAR(Q215),MONTH(Q215),1))</f>
        <v/>
      </c>
      <c r="AF215" s="15" t="str">
        <f aca="false">IF(AC215="","",1)</f>
        <v/>
      </c>
    </row>
    <row r="216" customFormat="false" ht="15" hidden="false" customHeight="false" outlineLevel="0" collapsed="false">
      <c r="A216" s="8"/>
      <c r="B216" s="9"/>
      <c r="C216" s="34"/>
      <c r="D216" s="34"/>
      <c r="E216" s="34"/>
      <c r="F216" s="10"/>
      <c r="G216" s="10"/>
      <c r="H216" s="8"/>
      <c r="I216" s="10"/>
      <c r="J216" s="9"/>
      <c r="K216" s="9"/>
      <c r="L216" s="10"/>
      <c r="M216" s="11"/>
      <c r="N216" s="12"/>
      <c r="O216" s="13"/>
      <c r="P216" s="13"/>
      <c r="Q216" s="8"/>
      <c r="R216" s="34"/>
      <c r="S216" s="10"/>
      <c r="T216" s="14"/>
      <c r="U216" s="14"/>
      <c r="V216" s="34"/>
      <c r="W216" s="34"/>
      <c r="X216" s="13"/>
      <c r="Y216" s="15" t="str">
        <f aca="false">IF(OR(A216="",H216=""),"",H216-A216)</f>
        <v/>
      </c>
      <c r="Z216" s="15" t="str">
        <f aca="false">IF(OR(A216="",Q216=""),"",Q216-A216)</f>
        <v/>
      </c>
      <c r="AA216" s="16" t="str">
        <f aca="false">IF(OR(L216="",J216=""),"",L216*IF(K216="",$C$3,K216)*J216*IF(E216="Short",1,-1))</f>
        <v/>
      </c>
      <c r="AB216" s="16" t="str">
        <f aca="false">IF(OR(A216="",L216="",J216=""),"",IF(N(U216)&gt;0,U216,IF(E216="Long",L216*IF(K216="",$C$3,K216)*J216,IF(AND(N(F216)&gt;0,N(G216)&gt;0),MAX(0,ABS(F216-G216)-L216)*IF(K216="",$C$3,K216)*J216,IF(AND(D216="Put",N(F216)&gt;0),MAX(0,F216-L216)*IF(K216="",$C$3,K216)*J216,"")))))</f>
        <v/>
      </c>
      <c r="AC216" s="16" t="str">
        <f aca="false">IF(OR(A216="",L216="",J216="",R216="",R216="Open"),"",IF(E216="Short",L216-N(S216),N(S216)-L216)*IF(K216="",$C$3,K216)*J216-N(T216))</f>
        <v/>
      </c>
      <c r="AD216" s="17" t="str">
        <f aca="false">IF(OR(AC216="",AB216=""),"",IF(AB216&gt;0,AC216/AB216,""))</f>
        <v/>
      </c>
      <c r="AE216" s="18" t="str">
        <f aca="false">IF(OR(AC216="",Q216=""),"",DATE(YEAR(Q216),MONTH(Q216),1))</f>
        <v/>
      </c>
      <c r="AF216" s="15" t="str">
        <f aca="false">IF(AC216="","",1)</f>
        <v/>
      </c>
    </row>
    <row r="217" customFormat="false" ht="15" hidden="false" customHeight="false" outlineLevel="0" collapsed="false">
      <c r="A217" s="8"/>
      <c r="B217" s="9"/>
      <c r="C217" s="34"/>
      <c r="D217" s="34"/>
      <c r="E217" s="34"/>
      <c r="F217" s="10"/>
      <c r="G217" s="10"/>
      <c r="H217" s="8"/>
      <c r="I217" s="10"/>
      <c r="J217" s="9"/>
      <c r="K217" s="9"/>
      <c r="L217" s="10"/>
      <c r="M217" s="11"/>
      <c r="N217" s="12"/>
      <c r="O217" s="13"/>
      <c r="P217" s="13"/>
      <c r="Q217" s="8"/>
      <c r="R217" s="34"/>
      <c r="S217" s="10"/>
      <c r="T217" s="14"/>
      <c r="U217" s="14"/>
      <c r="V217" s="34"/>
      <c r="W217" s="34"/>
      <c r="X217" s="13"/>
      <c r="Y217" s="15" t="str">
        <f aca="false">IF(OR(A217="",H217=""),"",H217-A217)</f>
        <v/>
      </c>
      <c r="Z217" s="15" t="str">
        <f aca="false">IF(OR(A217="",Q217=""),"",Q217-A217)</f>
        <v/>
      </c>
      <c r="AA217" s="16" t="str">
        <f aca="false">IF(OR(L217="",J217=""),"",L217*IF(K217="",$C$3,K217)*J217*IF(E217="Short",1,-1))</f>
        <v/>
      </c>
      <c r="AB217" s="16" t="str">
        <f aca="false">IF(OR(A217="",L217="",J217=""),"",IF(N(U217)&gt;0,U217,IF(E217="Long",L217*IF(K217="",$C$3,K217)*J217,IF(AND(N(F217)&gt;0,N(G217)&gt;0),MAX(0,ABS(F217-G217)-L217)*IF(K217="",$C$3,K217)*J217,IF(AND(D217="Put",N(F217)&gt;0),MAX(0,F217-L217)*IF(K217="",$C$3,K217)*J217,"")))))</f>
        <v/>
      </c>
      <c r="AC217" s="16" t="str">
        <f aca="false">IF(OR(A217="",L217="",J217="",R217="",R217="Open"),"",IF(E217="Short",L217-N(S217),N(S217)-L217)*IF(K217="",$C$3,K217)*J217-N(T217))</f>
        <v/>
      </c>
      <c r="AD217" s="17" t="str">
        <f aca="false">IF(OR(AC217="",AB217=""),"",IF(AB217&gt;0,AC217/AB217,""))</f>
        <v/>
      </c>
      <c r="AE217" s="18" t="str">
        <f aca="false">IF(OR(AC217="",Q217=""),"",DATE(YEAR(Q217),MONTH(Q217),1))</f>
        <v/>
      </c>
      <c r="AF217" s="15" t="str">
        <f aca="false">IF(AC217="","",1)</f>
        <v/>
      </c>
    </row>
    <row r="218" customFormat="false" ht="15" hidden="false" customHeight="false" outlineLevel="0" collapsed="false">
      <c r="A218" s="8"/>
      <c r="B218" s="9"/>
      <c r="C218" s="34"/>
      <c r="D218" s="34"/>
      <c r="E218" s="34"/>
      <c r="F218" s="10"/>
      <c r="G218" s="10"/>
      <c r="H218" s="8"/>
      <c r="I218" s="10"/>
      <c r="J218" s="9"/>
      <c r="K218" s="9"/>
      <c r="L218" s="10"/>
      <c r="M218" s="11"/>
      <c r="N218" s="12"/>
      <c r="O218" s="13"/>
      <c r="P218" s="13"/>
      <c r="Q218" s="8"/>
      <c r="R218" s="34"/>
      <c r="S218" s="10"/>
      <c r="T218" s="14"/>
      <c r="U218" s="14"/>
      <c r="V218" s="34"/>
      <c r="W218" s="34"/>
      <c r="X218" s="13"/>
      <c r="Y218" s="15" t="str">
        <f aca="false">IF(OR(A218="",H218=""),"",H218-A218)</f>
        <v/>
      </c>
      <c r="Z218" s="15" t="str">
        <f aca="false">IF(OR(A218="",Q218=""),"",Q218-A218)</f>
        <v/>
      </c>
      <c r="AA218" s="16" t="str">
        <f aca="false">IF(OR(L218="",J218=""),"",L218*IF(K218="",$C$3,K218)*J218*IF(E218="Short",1,-1))</f>
        <v/>
      </c>
      <c r="AB218" s="16" t="str">
        <f aca="false">IF(OR(A218="",L218="",J218=""),"",IF(N(U218)&gt;0,U218,IF(E218="Long",L218*IF(K218="",$C$3,K218)*J218,IF(AND(N(F218)&gt;0,N(G218)&gt;0),MAX(0,ABS(F218-G218)-L218)*IF(K218="",$C$3,K218)*J218,IF(AND(D218="Put",N(F218)&gt;0),MAX(0,F218-L218)*IF(K218="",$C$3,K218)*J218,"")))))</f>
        <v/>
      </c>
      <c r="AC218" s="16" t="str">
        <f aca="false">IF(OR(A218="",L218="",J218="",R218="",R218="Open"),"",IF(E218="Short",L218-N(S218),N(S218)-L218)*IF(K218="",$C$3,K218)*J218-N(T218))</f>
        <v/>
      </c>
      <c r="AD218" s="17" t="str">
        <f aca="false">IF(OR(AC218="",AB218=""),"",IF(AB218&gt;0,AC218/AB218,""))</f>
        <v/>
      </c>
      <c r="AE218" s="18" t="str">
        <f aca="false">IF(OR(AC218="",Q218=""),"",DATE(YEAR(Q218),MONTH(Q218),1))</f>
        <v/>
      </c>
      <c r="AF218" s="15" t="str">
        <f aca="false">IF(AC218="","",1)</f>
        <v/>
      </c>
    </row>
    <row r="219" customFormat="false" ht="15" hidden="false" customHeight="false" outlineLevel="0" collapsed="false">
      <c r="A219" s="8"/>
      <c r="B219" s="9"/>
      <c r="C219" s="34"/>
      <c r="D219" s="34"/>
      <c r="E219" s="34"/>
      <c r="F219" s="10"/>
      <c r="G219" s="10"/>
      <c r="H219" s="8"/>
      <c r="I219" s="10"/>
      <c r="J219" s="9"/>
      <c r="K219" s="9"/>
      <c r="L219" s="10"/>
      <c r="M219" s="11"/>
      <c r="N219" s="12"/>
      <c r="O219" s="13"/>
      <c r="P219" s="13"/>
      <c r="Q219" s="8"/>
      <c r="R219" s="34"/>
      <c r="S219" s="10"/>
      <c r="T219" s="14"/>
      <c r="U219" s="14"/>
      <c r="V219" s="34"/>
      <c r="W219" s="34"/>
      <c r="X219" s="13"/>
      <c r="Y219" s="15" t="str">
        <f aca="false">IF(OR(A219="",H219=""),"",H219-A219)</f>
        <v/>
      </c>
      <c r="Z219" s="15" t="str">
        <f aca="false">IF(OR(A219="",Q219=""),"",Q219-A219)</f>
        <v/>
      </c>
      <c r="AA219" s="16" t="str">
        <f aca="false">IF(OR(L219="",J219=""),"",L219*IF(K219="",$C$3,K219)*J219*IF(E219="Short",1,-1))</f>
        <v/>
      </c>
      <c r="AB219" s="16" t="str">
        <f aca="false">IF(OR(A219="",L219="",J219=""),"",IF(N(U219)&gt;0,U219,IF(E219="Long",L219*IF(K219="",$C$3,K219)*J219,IF(AND(N(F219)&gt;0,N(G219)&gt;0),MAX(0,ABS(F219-G219)-L219)*IF(K219="",$C$3,K219)*J219,IF(AND(D219="Put",N(F219)&gt;0),MAX(0,F219-L219)*IF(K219="",$C$3,K219)*J219,"")))))</f>
        <v/>
      </c>
      <c r="AC219" s="16" t="str">
        <f aca="false">IF(OR(A219="",L219="",J219="",R219="",R219="Open"),"",IF(E219="Short",L219-N(S219),N(S219)-L219)*IF(K219="",$C$3,K219)*J219-N(T219))</f>
        <v/>
      </c>
      <c r="AD219" s="17" t="str">
        <f aca="false">IF(OR(AC219="",AB219=""),"",IF(AB219&gt;0,AC219/AB219,""))</f>
        <v/>
      </c>
      <c r="AE219" s="18" t="str">
        <f aca="false">IF(OR(AC219="",Q219=""),"",DATE(YEAR(Q219),MONTH(Q219),1))</f>
        <v/>
      </c>
      <c r="AF219" s="15" t="str">
        <f aca="false">IF(AC219="","",1)</f>
        <v/>
      </c>
    </row>
    <row r="220" customFormat="false" ht="15" hidden="false" customHeight="false" outlineLevel="0" collapsed="false">
      <c r="A220" s="8"/>
      <c r="B220" s="9"/>
      <c r="C220" s="34"/>
      <c r="D220" s="34"/>
      <c r="E220" s="34"/>
      <c r="F220" s="10"/>
      <c r="G220" s="10"/>
      <c r="H220" s="8"/>
      <c r="I220" s="10"/>
      <c r="J220" s="9"/>
      <c r="K220" s="9"/>
      <c r="L220" s="10"/>
      <c r="M220" s="11"/>
      <c r="N220" s="12"/>
      <c r="O220" s="13"/>
      <c r="P220" s="13"/>
      <c r="Q220" s="8"/>
      <c r="R220" s="34"/>
      <c r="S220" s="10"/>
      <c r="T220" s="14"/>
      <c r="U220" s="14"/>
      <c r="V220" s="34"/>
      <c r="W220" s="34"/>
      <c r="X220" s="13"/>
      <c r="Y220" s="15" t="str">
        <f aca="false">IF(OR(A220="",H220=""),"",H220-A220)</f>
        <v/>
      </c>
      <c r="Z220" s="15" t="str">
        <f aca="false">IF(OR(A220="",Q220=""),"",Q220-A220)</f>
        <v/>
      </c>
      <c r="AA220" s="16" t="str">
        <f aca="false">IF(OR(L220="",J220=""),"",L220*IF(K220="",$C$3,K220)*J220*IF(E220="Short",1,-1))</f>
        <v/>
      </c>
      <c r="AB220" s="16" t="str">
        <f aca="false">IF(OR(A220="",L220="",J220=""),"",IF(N(U220)&gt;0,U220,IF(E220="Long",L220*IF(K220="",$C$3,K220)*J220,IF(AND(N(F220)&gt;0,N(G220)&gt;0),MAX(0,ABS(F220-G220)-L220)*IF(K220="",$C$3,K220)*J220,IF(AND(D220="Put",N(F220)&gt;0),MAX(0,F220-L220)*IF(K220="",$C$3,K220)*J220,"")))))</f>
        <v/>
      </c>
      <c r="AC220" s="16" t="str">
        <f aca="false">IF(OR(A220="",L220="",J220="",R220="",R220="Open"),"",IF(E220="Short",L220-N(S220),N(S220)-L220)*IF(K220="",$C$3,K220)*J220-N(T220))</f>
        <v/>
      </c>
      <c r="AD220" s="17" t="str">
        <f aca="false">IF(OR(AC220="",AB220=""),"",IF(AB220&gt;0,AC220/AB220,""))</f>
        <v/>
      </c>
      <c r="AE220" s="18" t="str">
        <f aca="false">IF(OR(AC220="",Q220=""),"",DATE(YEAR(Q220),MONTH(Q220),1))</f>
        <v/>
      </c>
      <c r="AF220" s="15" t="str">
        <f aca="false">IF(AC220="","",1)</f>
        <v/>
      </c>
    </row>
    <row r="221" customFormat="false" ht="15" hidden="false" customHeight="false" outlineLevel="0" collapsed="false">
      <c r="A221" s="8"/>
      <c r="B221" s="9"/>
      <c r="C221" s="34"/>
      <c r="D221" s="34"/>
      <c r="E221" s="34"/>
      <c r="F221" s="10"/>
      <c r="G221" s="10"/>
      <c r="H221" s="8"/>
      <c r="I221" s="10"/>
      <c r="J221" s="9"/>
      <c r="K221" s="9"/>
      <c r="L221" s="10"/>
      <c r="M221" s="11"/>
      <c r="N221" s="12"/>
      <c r="O221" s="13"/>
      <c r="P221" s="13"/>
      <c r="Q221" s="8"/>
      <c r="R221" s="34"/>
      <c r="S221" s="10"/>
      <c r="T221" s="14"/>
      <c r="U221" s="14"/>
      <c r="V221" s="34"/>
      <c r="W221" s="34"/>
      <c r="X221" s="13"/>
      <c r="Y221" s="15" t="str">
        <f aca="false">IF(OR(A221="",H221=""),"",H221-A221)</f>
        <v/>
      </c>
      <c r="Z221" s="15" t="str">
        <f aca="false">IF(OR(A221="",Q221=""),"",Q221-A221)</f>
        <v/>
      </c>
      <c r="AA221" s="16" t="str">
        <f aca="false">IF(OR(L221="",J221=""),"",L221*IF(K221="",$C$3,K221)*J221*IF(E221="Short",1,-1))</f>
        <v/>
      </c>
      <c r="AB221" s="16" t="str">
        <f aca="false">IF(OR(A221="",L221="",J221=""),"",IF(N(U221)&gt;0,U221,IF(E221="Long",L221*IF(K221="",$C$3,K221)*J221,IF(AND(N(F221)&gt;0,N(G221)&gt;0),MAX(0,ABS(F221-G221)-L221)*IF(K221="",$C$3,K221)*J221,IF(AND(D221="Put",N(F221)&gt;0),MAX(0,F221-L221)*IF(K221="",$C$3,K221)*J221,"")))))</f>
        <v/>
      </c>
      <c r="AC221" s="16" t="str">
        <f aca="false">IF(OR(A221="",L221="",J221="",R221="",R221="Open"),"",IF(E221="Short",L221-N(S221),N(S221)-L221)*IF(K221="",$C$3,K221)*J221-N(T221))</f>
        <v/>
      </c>
      <c r="AD221" s="17" t="str">
        <f aca="false">IF(OR(AC221="",AB221=""),"",IF(AB221&gt;0,AC221/AB221,""))</f>
        <v/>
      </c>
      <c r="AE221" s="18" t="str">
        <f aca="false">IF(OR(AC221="",Q221=""),"",DATE(YEAR(Q221),MONTH(Q221),1))</f>
        <v/>
      </c>
      <c r="AF221" s="15" t="str">
        <f aca="false">IF(AC221="","",1)</f>
        <v/>
      </c>
    </row>
    <row r="222" customFormat="false" ht="15" hidden="false" customHeight="false" outlineLevel="0" collapsed="false">
      <c r="A222" s="8"/>
      <c r="B222" s="9"/>
      <c r="C222" s="34"/>
      <c r="D222" s="34"/>
      <c r="E222" s="34"/>
      <c r="F222" s="10"/>
      <c r="G222" s="10"/>
      <c r="H222" s="8"/>
      <c r="I222" s="10"/>
      <c r="J222" s="9"/>
      <c r="K222" s="9"/>
      <c r="L222" s="10"/>
      <c r="M222" s="11"/>
      <c r="N222" s="12"/>
      <c r="O222" s="13"/>
      <c r="P222" s="13"/>
      <c r="Q222" s="8"/>
      <c r="R222" s="34"/>
      <c r="S222" s="10"/>
      <c r="T222" s="14"/>
      <c r="U222" s="14"/>
      <c r="V222" s="34"/>
      <c r="W222" s="34"/>
      <c r="X222" s="13"/>
      <c r="Y222" s="15" t="str">
        <f aca="false">IF(OR(A222="",H222=""),"",H222-A222)</f>
        <v/>
      </c>
      <c r="Z222" s="15" t="str">
        <f aca="false">IF(OR(A222="",Q222=""),"",Q222-A222)</f>
        <v/>
      </c>
      <c r="AA222" s="16" t="str">
        <f aca="false">IF(OR(L222="",J222=""),"",L222*IF(K222="",$C$3,K222)*J222*IF(E222="Short",1,-1))</f>
        <v/>
      </c>
      <c r="AB222" s="16" t="str">
        <f aca="false">IF(OR(A222="",L222="",J222=""),"",IF(N(U222)&gt;0,U222,IF(E222="Long",L222*IF(K222="",$C$3,K222)*J222,IF(AND(N(F222)&gt;0,N(G222)&gt;0),MAX(0,ABS(F222-G222)-L222)*IF(K222="",$C$3,K222)*J222,IF(AND(D222="Put",N(F222)&gt;0),MAX(0,F222-L222)*IF(K222="",$C$3,K222)*J222,"")))))</f>
        <v/>
      </c>
      <c r="AC222" s="16" t="str">
        <f aca="false">IF(OR(A222="",L222="",J222="",R222="",R222="Open"),"",IF(E222="Short",L222-N(S222),N(S222)-L222)*IF(K222="",$C$3,K222)*J222-N(T222))</f>
        <v/>
      </c>
      <c r="AD222" s="17" t="str">
        <f aca="false">IF(OR(AC222="",AB222=""),"",IF(AB222&gt;0,AC222/AB222,""))</f>
        <v/>
      </c>
      <c r="AE222" s="18" t="str">
        <f aca="false">IF(OR(AC222="",Q222=""),"",DATE(YEAR(Q222),MONTH(Q222),1))</f>
        <v/>
      </c>
      <c r="AF222" s="15" t="str">
        <f aca="false">IF(AC222="","",1)</f>
        <v/>
      </c>
    </row>
    <row r="223" customFormat="false" ht="15" hidden="false" customHeight="false" outlineLevel="0" collapsed="false">
      <c r="A223" s="8"/>
      <c r="B223" s="9"/>
      <c r="C223" s="34"/>
      <c r="D223" s="34"/>
      <c r="E223" s="34"/>
      <c r="F223" s="10"/>
      <c r="G223" s="10"/>
      <c r="H223" s="8"/>
      <c r="I223" s="10"/>
      <c r="J223" s="9"/>
      <c r="K223" s="9"/>
      <c r="L223" s="10"/>
      <c r="M223" s="11"/>
      <c r="N223" s="12"/>
      <c r="O223" s="13"/>
      <c r="P223" s="13"/>
      <c r="Q223" s="8"/>
      <c r="R223" s="34"/>
      <c r="S223" s="10"/>
      <c r="T223" s="14"/>
      <c r="U223" s="14"/>
      <c r="V223" s="34"/>
      <c r="W223" s="34"/>
      <c r="X223" s="13"/>
      <c r="Y223" s="15" t="str">
        <f aca="false">IF(OR(A223="",H223=""),"",H223-A223)</f>
        <v/>
      </c>
      <c r="Z223" s="15" t="str">
        <f aca="false">IF(OR(A223="",Q223=""),"",Q223-A223)</f>
        <v/>
      </c>
      <c r="AA223" s="16" t="str">
        <f aca="false">IF(OR(L223="",J223=""),"",L223*IF(K223="",$C$3,K223)*J223*IF(E223="Short",1,-1))</f>
        <v/>
      </c>
      <c r="AB223" s="16" t="str">
        <f aca="false">IF(OR(A223="",L223="",J223=""),"",IF(N(U223)&gt;0,U223,IF(E223="Long",L223*IF(K223="",$C$3,K223)*J223,IF(AND(N(F223)&gt;0,N(G223)&gt;0),MAX(0,ABS(F223-G223)-L223)*IF(K223="",$C$3,K223)*J223,IF(AND(D223="Put",N(F223)&gt;0),MAX(0,F223-L223)*IF(K223="",$C$3,K223)*J223,"")))))</f>
        <v/>
      </c>
      <c r="AC223" s="16" t="str">
        <f aca="false">IF(OR(A223="",L223="",J223="",R223="",R223="Open"),"",IF(E223="Short",L223-N(S223),N(S223)-L223)*IF(K223="",$C$3,K223)*J223-N(T223))</f>
        <v/>
      </c>
      <c r="AD223" s="17" t="str">
        <f aca="false">IF(OR(AC223="",AB223=""),"",IF(AB223&gt;0,AC223/AB223,""))</f>
        <v/>
      </c>
      <c r="AE223" s="18" t="str">
        <f aca="false">IF(OR(AC223="",Q223=""),"",DATE(YEAR(Q223),MONTH(Q223),1))</f>
        <v/>
      </c>
      <c r="AF223" s="15" t="str">
        <f aca="false">IF(AC223="","",1)</f>
        <v/>
      </c>
    </row>
    <row r="224" customFormat="false" ht="15" hidden="false" customHeight="false" outlineLevel="0" collapsed="false">
      <c r="A224" s="8"/>
      <c r="B224" s="9"/>
      <c r="C224" s="34"/>
      <c r="D224" s="34"/>
      <c r="E224" s="34"/>
      <c r="F224" s="10"/>
      <c r="G224" s="10"/>
      <c r="H224" s="8"/>
      <c r="I224" s="10"/>
      <c r="J224" s="9"/>
      <c r="K224" s="9"/>
      <c r="L224" s="10"/>
      <c r="M224" s="11"/>
      <c r="N224" s="12"/>
      <c r="O224" s="13"/>
      <c r="P224" s="13"/>
      <c r="Q224" s="8"/>
      <c r="R224" s="34"/>
      <c r="S224" s="10"/>
      <c r="T224" s="14"/>
      <c r="U224" s="14"/>
      <c r="V224" s="34"/>
      <c r="W224" s="34"/>
      <c r="X224" s="13"/>
      <c r="Y224" s="15" t="str">
        <f aca="false">IF(OR(A224="",H224=""),"",H224-A224)</f>
        <v/>
      </c>
      <c r="Z224" s="15" t="str">
        <f aca="false">IF(OR(A224="",Q224=""),"",Q224-A224)</f>
        <v/>
      </c>
      <c r="AA224" s="16" t="str">
        <f aca="false">IF(OR(L224="",J224=""),"",L224*IF(K224="",$C$3,K224)*J224*IF(E224="Short",1,-1))</f>
        <v/>
      </c>
      <c r="AB224" s="16" t="str">
        <f aca="false">IF(OR(A224="",L224="",J224=""),"",IF(N(U224)&gt;0,U224,IF(E224="Long",L224*IF(K224="",$C$3,K224)*J224,IF(AND(N(F224)&gt;0,N(G224)&gt;0),MAX(0,ABS(F224-G224)-L224)*IF(K224="",$C$3,K224)*J224,IF(AND(D224="Put",N(F224)&gt;0),MAX(0,F224-L224)*IF(K224="",$C$3,K224)*J224,"")))))</f>
        <v/>
      </c>
      <c r="AC224" s="16" t="str">
        <f aca="false">IF(OR(A224="",L224="",J224="",R224="",R224="Open"),"",IF(E224="Short",L224-N(S224),N(S224)-L224)*IF(K224="",$C$3,K224)*J224-N(T224))</f>
        <v/>
      </c>
      <c r="AD224" s="17" t="str">
        <f aca="false">IF(OR(AC224="",AB224=""),"",IF(AB224&gt;0,AC224/AB224,""))</f>
        <v/>
      </c>
      <c r="AE224" s="18" t="str">
        <f aca="false">IF(OR(AC224="",Q224=""),"",DATE(YEAR(Q224),MONTH(Q224),1))</f>
        <v/>
      </c>
      <c r="AF224" s="15" t="str">
        <f aca="false">IF(AC224="","",1)</f>
        <v/>
      </c>
    </row>
    <row r="225" customFormat="false" ht="15" hidden="false" customHeight="false" outlineLevel="0" collapsed="false">
      <c r="A225" s="8"/>
      <c r="B225" s="9"/>
      <c r="C225" s="34"/>
      <c r="D225" s="34"/>
      <c r="E225" s="34"/>
      <c r="F225" s="10"/>
      <c r="G225" s="10"/>
      <c r="H225" s="8"/>
      <c r="I225" s="10"/>
      <c r="J225" s="9"/>
      <c r="K225" s="9"/>
      <c r="L225" s="10"/>
      <c r="M225" s="11"/>
      <c r="N225" s="12"/>
      <c r="O225" s="13"/>
      <c r="P225" s="13"/>
      <c r="Q225" s="8"/>
      <c r="R225" s="34"/>
      <c r="S225" s="10"/>
      <c r="T225" s="14"/>
      <c r="U225" s="14"/>
      <c r="V225" s="34"/>
      <c r="W225" s="34"/>
      <c r="X225" s="13"/>
      <c r="Y225" s="15" t="str">
        <f aca="false">IF(OR(A225="",H225=""),"",H225-A225)</f>
        <v/>
      </c>
      <c r="Z225" s="15" t="str">
        <f aca="false">IF(OR(A225="",Q225=""),"",Q225-A225)</f>
        <v/>
      </c>
      <c r="AA225" s="16" t="str">
        <f aca="false">IF(OR(L225="",J225=""),"",L225*IF(K225="",$C$3,K225)*J225*IF(E225="Short",1,-1))</f>
        <v/>
      </c>
      <c r="AB225" s="16" t="str">
        <f aca="false">IF(OR(A225="",L225="",J225=""),"",IF(N(U225)&gt;0,U225,IF(E225="Long",L225*IF(K225="",$C$3,K225)*J225,IF(AND(N(F225)&gt;0,N(G225)&gt;0),MAX(0,ABS(F225-G225)-L225)*IF(K225="",$C$3,K225)*J225,IF(AND(D225="Put",N(F225)&gt;0),MAX(0,F225-L225)*IF(K225="",$C$3,K225)*J225,"")))))</f>
        <v/>
      </c>
      <c r="AC225" s="16" t="str">
        <f aca="false">IF(OR(A225="",L225="",J225="",R225="",R225="Open"),"",IF(E225="Short",L225-N(S225),N(S225)-L225)*IF(K225="",$C$3,K225)*J225-N(T225))</f>
        <v/>
      </c>
      <c r="AD225" s="17" t="str">
        <f aca="false">IF(OR(AC225="",AB225=""),"",IF(AB225&gt;0,AC225/AB225,""))</f>
        <v/>
      </c>
      <c r="AE225" s="18" t="str">
        <f aca="false">IF(OR(AC225="",Q225=""),"",DATE(YEAR(Q225),MONTH(Q225),1))</f>
        <v/>
      </c>
      <c r="AF225" s="15" t="str">
        <f aca="false">IF(AC225="","",1)</f>
        <v/>
      </c>
    </row>
    <row r="226" customFormat="false" ht="15" hidden="false" customHeight="false" outlineLevel="0" collapsed="false">
      <c r="A226" s="8"/>
      <c r="B226" s="9"/>
      <c r="C226" s="34"/>
      <c r="D226" s="34"/>
      <c r="E226" s="34"/>
      <c r="F226" s="10"/>
      <c r="G226" s="10"/>
      <c r="H226" s="8"/>
      <c r="I226" s="10"/>
      <c r="J226" s="9"/>
      <c r="K226" s="9"/>
      <c r="L226" s="10"/>
      <c r="M226" s="11"/>
      <c r="N226" s="12"/>
      <c r="O226" s="13"/>
      <c r="P226" s="13"/>
      <c r="Q226" s="8"/>
      <c r="R226" s="34"/>
      <c r="S226" s="10"/>
      <c r="T226" s="14"/>
      <c r="U226" s="14"/>
      <c r="V226" s="34"/>
      <c r="W226" s="34"/>
      <c r="X226" s="13"/>
      <c r="Y226" s="15" t="str">
        <f aca="false">IF(OR(A226="",H226=""),"",H226-A226)</f>
        <v/>
      </c>
      <c r="Z226" s="15" t="str">
        <f aca="false">IF(OR(A226="",Q226=""),"",Q226-A226)</f>
        <v/>
      </c>
      <c r="AA226" s="16" t="str">
        <f aca="false">IF(OR(L226="",J226=""),"",L226*IF(K226="",$C$3,K226)*J226*IF(E226="Short",1,-1))</f>
        <v/>
      </c>
      <c r="AB226" s="16" t="str">
        <f aca="false">IF(OR(A226="",L226="",J226=""),"",IF(N(U226)&gt;0,U226,IF(E226="Long",L226*IF(K226="",$C$3,K226)*J226,IF(AND(N(F226)&gt;0,N(G226)&gt;0),MAX(0,ABS(F226-G226)-L226)*IF(K226="",$C$3,K226)*J226,IF(AND(D226="Put",N(F226)&gt;0),MAX(0,F226-L226)*IF(K226="",$C$3,K226)*J226,"")))))</f>
        <v/>
      </c>
      <c r="AC226" s="16" t="str">
        <f aca="false">IF(OR(A226="",L226="",J226="",R226="",R226="Open"),"",IF(E226="Short",L226-N(S226),N(S226)-L226)*IF(K226="",$C$3,K226)*J226-N(T226))</f>
        <v/>
      </c>
      <c r="AD226" s="17" t="str">
        <f aca="false">IF(OR(AC226="",AB226=""),"",IF(AB226&gt;0,AC226/AB226,""))</f>
        <v/>
      </c>
      <c r="AE226" s="18" t="str">
        <f aca="false">IF(OR(AC226="",Q226=""),"",DATE(YEAR(Q226),MONTH(Q226),1))</f>
        <v/>
      </c>
      <c r="AF226" s="15" t="str">
        <f aca="false">IF(AC226="","",1)</f>
        <v/>
      </c>
    </row>
    <row r="227" customFormat="false" ht="15" hidden="false" customHeight="false" outlineLevel="0" collapsed="false">
      <c r="A227" s="8"/>
      <c r="B227" s="9"/>
      <c r="C227" s="34"/>
      <c r="D227" s="34"/>
      <c r="E227" s="34"/>
      <c r="F227" s="10"/>
      <c r="G227" s="10"/>
      <c r="H227" s="8"/>
      <c r="I227" s="10"/>
      <c r="J227" s="9"/>
      <c r="K227" s="9"/>
      <c r="L227" s="10"/>
      <c r="M227" s="11"/>
      <c r="N227" s="12"/>
      <c r="O227" s="13"/>
      <c r="P227" s="13"/>
      <c r="Q227" s="8"/>
      <c r="R227" s="34"/>
      <c r="S227" s="10"/>
      <c r="T227" s="14"/>
      <c r="U227" s="14"/>
      <c r="V227" s="34"/>
      <c r="W227" s="34"/>
      <c r="X227" s="13"/>
      <c r="Y227" s="15" t="str">
        <f aca="false">IF(OR(A227="",H227=""),"",H227-A227)</f>
        <v/>
      </c>
      <c r="Z227" s="15" t="str">
        <f aca="false">IF(OR(A227="",Q227=""),"",Q227-A227)</f>
        <v/>
      </c>
      <c r="AA227" s="16" t="str">
        <f aca="false">IF(OR(L227="",J227=""),"",L227*IF(K227="",$C$3,K227)*J227*IF(E227="Short",1,-1))</f>
        <v/>
      </c>
      <c r="AB227" s="16" t="str">
        <f aca="false">IF(OR(A227="",L227="",J227=""),"",IF(N(U227)&gt;0,U227,IF(E227="Long",L227*IF(K227="",$C$3,K227)*J227,IF(AND(N(F227)&gt;0,N(G227)&gt;0),MAX(0,ABS(F227-G227)-L227)*IF(K227="",$C$3,K227)*J227,IF(AND(D227="Put",N(F227)&gt;0),MAX(0,F227-L227)*IF(K227="",$C$3,K227)*J227,"")))))</f>
        <v/>
      </c>
      <c r="AC227" s="16" t="str">
        <f aca="false">IF(OR(A227="",L227="",J227="",R227="",R227="Open"),"",IF(E227="Short",L227-N(S227),N(S227)-L227)*IF(K227="",$C$3,K227)*J227-N(T227))</f>
        <v/>
      </c>
      <c r="AD227" s="17" t="str">
        <f aca="false">IF(OR(AC227="",AB227=""),"",IF(AB227&gt;0,AC227/AB227,""))</f>
        <v/>
      </c>
      <c r="AE227" s="18" t="str">
        <f aca="false">IF(OR(AC227="",Q227=""),"",DATE(YEAR(Q227),MONTH(Q227),1))</f>
        <v/>
      </c>
      <c r="AF227" s="15" t="str">
        <f aca="false">IF(AC227="","",1)</f>
        <v/>
      </c>
    </row>
    <row r="228" customFormat="false" ht="15" hidden="false" customHeight="false" outlineLevel="0" collapsed="false">
      <c r="A228" s="8"/>
      <c r="B228" s="9"/>
      <c r="C228" s="34"/>
      <c r="D228" s="34"/>
      <c r="E228" s="34"/>
      <c r="F228" s="10"/>
      <c r="G228" s="10"/>
      <c r="H228" s="8"/>
      <c r="I228" s="10"/>
      <c r="J228" s="9"/>
      <c r="K228" s="9"/>
      <c r="L228" s="10"/>
      <c r="M228" s="11"/>
      <c r="N228" s="12"/>
      <c r="O228" s="13"/>
      <c r="P228" s="13"/>
      <c r="Q228" s="8"/>
      <c r="R228" s="34"/>
      <c r="S228" s="10"/>
      <c r="T228" s="14"/>
      <c r="U228" s="14"/>
      <c r="V228" s="34"/>
      <c r="W228" s="34"/>
      <c r="X228" s="13"/>
      <c r="Y228" s="15" t="str">
        <f aca="false">IF(OR(A228="",H228=""),"",H228-A228)</f>
        <v/>
      </c>
      <c r="Z228" s="15" t="str">
        <f aca="false">IF(OR(A228="",Q228=""),"",Q228-A228)</f>
        <v/>
      </c>
      <c r="AA228" s="16" t="str">
        <f aca="false">IF(OR(L228="",J228=""),"",L228*IF(K228="",$C$3,K228)*J228*IF(E228="Short",1,-1))</f>
        <v/>
      </c>
      <c r="AB228" s="16" t="str">
        <f aca="false">IF(OR(A228="",L228="",J228=""),"",IF(N(U228)&gt;0,U228,IF(E228="Long",L228*IF(K228="",$C$3,K228)*J228,IF(AND(N(F228)&gt;0,N(G228)&gt;0),MAX(0,ABS(F228-G228)-L228)*IF(K228="",$C$3,K228)*J228,IF(AND(D228="Put",N(F228)&gt;0),MAX(0,F228-L228)*IF(K228="",$C$3,K228)*J228,"")))))</f>
        <v/>
      </c>
      <c r="AC228" s="16" t="str">
        <f aca="false">IF(OR(A228="",L228="",J228="",R228="",R228="Open"),"",IF(E228="Short",L228-N(S228),N(S228)-L228)*IF(K228="",$C$3,K228)*J228-N(T228))</f>
        <v/>
      </c>
      <c r="AD228" s="17" t="str">
        <f aca="false">IF(OR(AC228="",AB228=""),"",IF(AB228&gt;0,AC228/AB228,""))</f>
        <v/>
      </c>
      <c r="AE228" s="18" t="str">
        <f aca="false">IF(OR(AC228="",Q228=""),"",DATE(YEAR(Q228),MONTH(Q228),1))</f>
        <v/>
      </c>
      <c r="AF228" s="15" t="str">
        <f aca="false">IF(AC228="","",1)</f>
        <v/>
      </c>
    </row>
    <row r="229" customFormat="false" ht="15" hidden="false" customHeight="false" outlineLevel="0" collapsed="false">
      <c r="A229" s="8"/>
      <c r="B229" s="9"/>
      <c r="C229" s="34"/>
      <c r="D229" s="34"/>
      <c r="E229" s="34"/>
      <c r="F229" s="10"/>
      <c r="G229" s="10"/>
      <c r="H229" s="8"/>
      <c r="I229" s="10"/>
      <c r="J229" s="9"/>
      <c r="K229" s="9"/>
      <c r="L229" s="10"/>
      <c r="M229" s="11"/>
      <c r="N229" s="12"/>
      <c r="O229" s="13"/>
      <c r="P229" s="13"/>
      <c r="Q229" s="8"/>
      <c r="R229" s="34"/>
      <c r="S229" s="10"/>
      <c r="T229" s="14"/>
      <c r="U229" s="14"/>
      <c r="V229" s="34"/>
      <c r="W229" s="34"/>
      <c r="X229" s="13"/>
      <c r="Y229" s="15" t="str">
        <f aca="false">IF(OR(A229="",H229=""),"",H229-A229)</f>
        <v/>
      </c>
      <c r="Z229" s="15" t="str">
        <f aca="false">IF(OR(A229="",Q229=""),"",Q229-A229)</f>
        <v/>
      </c>
      <c r="AA229" s="16" t="str">
        <f aca="false">IF(OR(L229="",J229=""),"",L229*IF(K229="",$C$3,K229)*J229*IF(E229="Short",1,-1))</f>
        <v/>
      </c>
      <c r="AB229" s="16" t="str">
        <f aca="false">IF(OR(A229="",L229="",J229=""),"",IF(N(U229)&gt;0,U229,IF(E229="Long",L229*IF(K229="",$C$3,K229)*J229,IF(AND(N(F229)&gt;0,N(G229)&gt;0),MAX(0,ABS(F229-G229)-L229)*IF(K229="",$C$3,K229)*J229,IF(AND(D229="Put",N(F229)&gt;0),MAX(0,F229-L229)*IF(K229="",$C$3,K229)*J229,"")))))</f>
        <v/>
      </c>
      <c r="AC229" s="16" t="str">
        <f aca="false">IF(OR(A229="",L229="",J229="",R229="",R229="Open"),"",IF(E229="Short",L229-N(S229),N(S229)-L229)*IF(K229="",$C$3,K229)*J229-N(T229))</f>
        <v/>
      </c>
      <c r="AD229" s="17" t="str">
        <f aca="false">IF(OR(AC229="",AB229=""),"",IF(AB229&gt;0,AC229/AB229,""))</f>
        <v/>
      </c>
      <c r="AE229" s="18" t="str">
        <f aca="false">IF(OR(AC229="",Q229=""),"",DATE(YEAR(Q229),MONTH(Q229),1))</f>
        <v/>
      </c>
      <c r="AF229" s="15" t="str">
        <f aca="false">IF(AC229="","",1)</f>
        <v/>
      </c>
    </row>
    <row r="230" customFormat="false" ht="15" hidden="false" customHeight="false" outlineLevel="0" collapsed="false">
      <c r="A230" s="8"/>
      <c r="B230" s="9"/>
      <c r="C230" s="34"/>
      <c r="D230" s="34"/>
      <c r="E230" s="34"/>
      <c r="F230" s="10"/>
      <c r="G230" s="10"/>
      <c r="H230" s="8"/>
      <c r="I230" s="10"/>
      <c r="J230" s="9"/>
      <c r="K230" s="9"/>
      <c r="L230" s="10"/>
      <c r="M230" s="11"/>
      <c r="N230" s="12"/>
      <c r="O230" s="13"/>
      <c r="P230" s="13"/>
      <c r="Q230" s="8"/>
      <c r="R230" s="34"/>
      <c r="S230" s="10"/>
      <c r="T230" s="14"/>
      <c r="U230" s="14"/>
      <c r="V230" s="34"/>
      <c r="W230" s="34"/>
      <c r="X230" s="13"/>
      <c r="Y230" s="15" t="str">
        <f aca="false">IF(OR(A230="",H230=""),"",H230-A230)</f>
        <v/>
      </c>
      <c r="Z230" s="15" t="str">
        <f aca="false">IF(OR(A230="",Q230=""),"",Q230-A230)</f>
        <v/>
      </c>
      <c r="AA230" s="16" t="str">
        <f aca="false">IF(OR(L230="",J230=""),"",L230*IF(K230="",$C$3,K230)*J230*IF(E230="Short",1,-1))</f>
        <v/>
      </c>
      <c r="AB230" s="16" t="str">
        <f aca="false">IF(OR(A230="",L230="",J230=""),"",IF(N(U230)&gt;0,U230,IF(E230="Long",L230*IF(K230="",$C$3,K230)*J230,IF(AND(N(F230)&gt;0,N(G230)&gt;0),MAX(0,ABS(F230-G230)-L230)*IF(K230="",$C$3,K230)*J230,IF(AND(D230="Put",N(F230)&gt;0),MAX(0,F230-L230)*IF(K230="",$C$3,K230)*J230,"")))))</f>
        <v/>
      </c>
      <c r="AC230" s="16" t="str">
        <f aca="false">IF(OR(A230="",L230="",J230="",R230="",R230="Open"),"",IF(E230="Short",L230-N(S230),N(S230)-L230)*IF(K230="",$C$3,K230)*J230-N(T230))</f>
        <v/>
      </c>
      <c r="AD230" s="17" t="str">
        <f aca="false">IF(OR(AC230="",AB230=""),"",IF(AB230&gt;0,AC230/AB230,""))</f>
        <v/>
      </c>
      <c r="AE230" s="18" t="str">
        <f aca="false">IF(OR(AC230="",Q230=""),"",DATE(YEAR(Q230),MONTH(Q230),1))</f>
        <v/>
      </c>
      <c r="AF230" s="15" t="str">
        <f aca="false">IF(AC230="","",1)</f>
        <v/>
      </c>
    </row>
    <row r="231" customFormat="false" ht="15" hidden="false" customHeight="false" outlineLevel="0" collapsed="false">
      <c r="A231" s="8"/>
      <c r="B231" s="9"/>
      <c r="C231" s="34"/>
      <c r="D231" s="34"/>
      <c r="E231" s="34"/>
      <c r="F231" s="10"/>
      <c r="G231" s="10"/>
      <c r="H231" s="8"/>
      <c r="I231" s="10"/>
      <c r="J231" s="9"/>
      <c r="K231" s="9"/>
      <c r="L231" s="10"/>
      <c r="M231" s="11"/>
      <c r="N231" s="12"/>
      <c r="O231" s="13"/>
      <c r="P231" s="13"/>
      <c r="Q231" s="8"/>
      <c r="R231" s="34"/>
      <c r="S231" s="10"/>
      <c r="T231" s="14"/>
      <c r="U231" s="14"/>
      <c r="V231" s="34"/>
      <c r="W231" s="34"/>
      <c r="X231" s="13"/>
      <c r="Y231" s="15" t="str">
        <f aca="false">IF(OR(A231="",H231=""),"",H231-A231)</f>
        <v/>
      </c>
      <c r="Z231" s="15" t="str">
        <f aca="false">IF(OR(A231="",Q231=""),"",Q231-A231)</f>
        <v/>
      </c>
      <c r="AA231" s="16" t="str">
        <f aca="false">IF(OR(L231="",J231=""),"",L231*IF(K231="",$C$3,K231)*J231*IF(E231="Short",1,-1))</f>
        <v/>
      </c>
      <c r="AB231" s="16" t="str">
        <f aca="false">IF(OR(A231="",L231="",J231=""),"",IF(N(U231)&gt;0,U231,IF(E231="Long",L231*IF(K231="",$C$3,K231)*J231,IF(AND(N(F231)&gt;0,N(G231)&gt;0),MAX(0,ABS(F231-G231)-L231)*IF(K231="",$C$3,K231)*J231,IF(AND(D231="Put",N(F231)&gt;0),MAX(0,F231-L231)*IF(K231="",$C$3,K231)*J231,"")))))</f>
        <v/>
      </c>
      <c r="AC231" s="16" t="str">
        <f aca="false">IF(OR(A231="",L231="",J231="",R231="",R231="Open"),"",IF(E231="Short",L231-N(S231),N(S231)-L231)*IF(K231="",$C$3,K231)*J231-N(T231))</f>
        <v/>
      </c>
      <c r="AD231" s="17" t="str">
        <f aca="false">IF(OR(AC231="",AB231=""),"",IF(AB231&gt;0,AC231/AB231,""))</f>
        <v/>
      </c>
      <c r="AE231" s="18" t="str">
        <f aca="false">IF(OR(AC231="",Q231=""),"",DATE(YEAR(Q231),MONTH(Q231),1))</f>
        <v/>
      </c>
      <c r="AF231" s="15" t="str">
        <f aca="false">IF(AC231="","",1)</f>
        <v/>
      </c>
    </row>
    <row r="232" customFormat="false" ht="15" hidden="false" customHeight="false" outlineLevel="0" collapsed="false">
      <c r="A232" s="8"/>
      <c r="B232" s="9"/>
      <c r="C232" s="34"/>
      <c r="D232" s="34"/>
      <c r="E232" s="34"/>
      <c r="F232" s="10"/>
      <c r="G232" s="10"/>
      <c r="H232" s="8"/>
      <c r="I232" s="10"/>
      <c r="J232" s="9"/>
      <c r="K232" s="9"/>
      <c r="L232" s="10"/>
      <c r="M232" s="11"/>
      <c r="N232" s="12"/>
      <c r="O232" s="13"/>
      <c r="P232" s="13"/>
      <c r="Q232" s="8"/>
      <c r="R232" s="34"/>
      <c r="S232" s="10"/>
      <c r="T232" s="14"/>
      <c r="U232" s="14"/>
      <c r="V232" s="34"/>
      <c r="W232" s="34"/>
      <c r="X232" s="13"/>
      <c r="Y232" s="15" t="str">
        <f aca="false">IF(OR(A232="",H232=""),"",H232-A232)</f>
        <v/>
      </c>
      <c r="Z232" s="15" t="str">
        <f aca="false">IF(OR(A232="",Q232=""),"",Q232-A232)</f>
        <v/>
      </c>
      <c r="AA232" s="16" t="str">
        <f aca="false">IF(OR(L232="",J232=""),"",L232*IF(K232="",$C$3,K232)*J232*IF(E232="Short",1,-1))</f>
        <v/>
      </c>
      <c r="AB232" s="16" t="str">
        <f aca="false">IF(OR(A232="",L232="",J232=""),"",IF(N(U232)&gt;0,U232,IF(E232="Long",L232*IF(K232="",$C$3,K232)*J232,IF(AND(N(F232)&gt;0,N(G232)&gt;0),MAX(0,ABS(F232-G232)-L232)*IF(K232="",$C$3,K232)*J232,IF(AND(D232="Put",N(F232)&gt;0),MAX(0,F232-L232)*IF(K232="",$C$3,K232)*J232,"")))))</f>
        <v/>
      </c>
      <c r="AC232" s="16" t="str">
        <f aca="false">IF(OR(A232="",L232="",J232="",R232="",R232="Open"),"",IF(E232="Short",L232-N(S232),N(S232)-L232)*IF(K232="",$C$3,K232)*J232-N(T232))</f>
        <v/>
      </c>
      <c r="AD232" s="17" t="str">
        <f aca="false">IF(OR(AC232="",AB232=""),"",IF(AB232&gt;0,AC232/AB232,""))</f>
        <v/>
      </c>
      <c r="AE232" s="18" t="str">
        <f aca="false">IF(OR(AC232="",Q232=""),"",DATE(YEAR(Q232),MONTH(Q232),1))</f>
        <v/>
      </c>
      <c r="AF232" s="15" t="str">
        <f aca="false">IF(AC232="","",1)</f>
        <v/>
      </c>
    </row>
    <row r="233" customFormat="false" ht="15" hidden="false" customHeight="false" outlineLevel="0" collapsed="false">
      <c r="A233" s="8"/>
      <c r="B233" s="9"/>
      <c r="C233" s="34"/>
      <c r="D233" s="34"/>
      <c r="E233" s="34"/>
      <c r="F233" s="10"/>
      <c r="G233" s="10"/>
      <c r="H233" s="8"/>
      <c r="I233" s="10"/>
      <c r="J233" s="9"/>
      <c r="K233" s="9"/>
      <c r="L233" s="10"/>
      <c r="M233" s="11"/>
      <c r="N233" s="12"/>
      <c r="O233" s="13"/>
      <c r="P233" s="13"/>
      <c r="Q233" s="8"/>
      <c r="R233" s="34"/>
      <c r="S233" s="10"/>
      <c r="T233" s="14"/>
      <c r="U233" s="14"/>
      <c r="V233" s="34"/>
      <c r="W233" s="34"/>
      <c r="X233" s="13"/>
      <c r="Y233" s="15" t="str">
        <f aca="false">IF(OR(A233="",H233=""),"",H233-A233)</f>
        <v/>
      </c>
      <c r="Z233" s="15" t="str">
        <f aca="false">IF(OR(A233="",Q233=""),"",Q233-A233)</f>
        <v/>
      </c>
      <c r="AA233" s="16" t="str">
        <f aca="false">IF(OR(L233="",J233=""),"",L233*IF(K233="",$C$3,K233)*J233*IF(E233="Short",1,-1))</f>
        <v/>
      </c>
      <c r="AB233" s="16" t="str">
        <f aca="false">IF(OR(A233="",L233="",J233=""),"",IF(N(U233)&gt;0,U233,IF(E233="Long",L233*IF(K233="",$C$3,K233)*J233,IF(AND(N(F233)&gt;0,N(G233)&gt;0),MAX(0,ABS(F233-G233)-L233)*IF(K233="",$C$3,K233)*J233,IF(AND(D233="Put",N(F233)&gt;0),MAX(0,F233-L233)*IF(K233="",$C$3,K233)*J233,"")))))</f>
        <v/>
      </c>
      <c r="AC233" s="16" t="str">
        <f aca="false">IF(OR(A233="",L233="",J233="",R233="",R233="Open"),"",IF(E233="Short",L233-N(S233),N(S233)-L233)*IF(K233="",$C$3,K233)*J233-N(T233))</f>
        <v/>
      </c>
      <c r="AD233" s="17" t="str">
        <f aca="false">IF(OR(AC233="",AB233=""),"",IF(AB233&gt;0,AC233/AB233,""))</f>
        <v/>
      </c>
      <c r="AE233" s="18" t="str">
        <f aca="false">IF(OR(AC233="",Q233=""),"",DATE(YEAR(Q233),MONTH(Q233),1))</f>
        <v/>
      </c>
      <c r="AF233" s="15" t="str">
        <f aca="false">IF(AC233="","",1)</f>
        <v/>
      </c>
    </row>
    <row r="234" customFormat="false" ht="15" hidden="false" customHeight="false" outlineLevel="0" collapsed="false">
      <c r="A234" s="8"/>
      <c r="B234" s="9"/>
      <c r="C234" s="34"/>
      <c r="D234" s="34"/>
      <c r="E234" s="34"/>
      <c r="F234" s="10"/>
      <c r="G234" s="10"/>
      <c r="H234" s="8"/>
      <c r="I234" s="10"/>
      <c r="J234" s="9"/>
      <c r="K234" s="9"/>
      <c r="L234" s="10"/>
      <c r="M234" s="11"/>
      <c r="N234" s="12"/>
      <c r="O234" s="13"/>
      <c r="P234" s="13"/>
      <c r="Q234" s="8"/>
      <c r="R234" s="34"/>
      <c r="S234" s="10"/>
      <c r="T234" s="14"/>
      <c r="U234" s="14"/>
      <c r="V234" s="34"/>
      <c r="W234" s="34"/>
      <c r="X234" s="13"/>
      <c r="Y234" s="15" t="str">
        <f aca="false">IF(OR(A234="",H234=""),"",H234-A234)</f>
        <v/>
      </c>
      <c r="Z234" s="15" t="str">
        <f aca="false">IF(OR(A234="",Q234=""),"",Q234-A234)</f>
        <v/>
      </c>
      <c r="AA234" s="16" t="str">
        <f aca="false">IF(OR(L234="",J234=""),"",L234*IF(K234="",$C$3,K234)*J234*IF(E234="Short",1,-1))</f>
        <v/>
      </c>
      <c r="AB234" s="16" t="str">
        <f aca="false">IF(OR(A234="",L234="",J234=""),"",IF(N(U234)&gt;0,U234,IF(E234="Long",L234*IF(K234="",$C$3,K234)*J234,IF(AND(N(F234)&gt;0,N(G234)&gt;0),MAX(0,ABS(F234-G234)-L234)*IF(K234="",$C$3,K234)*J234,IF(AND(D234="Put",N(F234)&gt;0),MAX(0,F234-L234)*IF(K234="",$C$3,K234)*J234,"")))))</f>
        <v/>
      </c>
      <c r="AC234" s="16" t="str">
        <f aca="false">IF(OR(A234="",L234="",J234="",R234="",R234="Open"),"",IF(E234="Short",L234-N(S234),N(S234)-L234)*IF(K234="",$C$3,K234)*J234-N(T234))</f>
        <v/>
      </c>
      <c r="AD234" s="17" t="str">
        <f aca="false">IF(OR(AC234="",AB234=""),"",IF(AB234&gt;0,AC234/AB234,""))</f>
        <v/>
      </c>
      <c r="AE234" s="18" t="str">
        <f aca="false">IF(OR(AC234="",Q234=""),"",DATE(YEAR(Q234),MONTH(Q234),1))</f>
        <v/>
      </c>
      <c r="AF234" s="15" t="str">
        <f aca="false">IF(AC234="","",1)</f>
        <v/>
      </c>
    </row>
    <row r="235" customFormat="false" ht="15" hidden="false" customHeight="false" outlineLevel="0" collapsed="false">
      <c r="A235" s="8"/>
      <c r="B235" s="9"/>
      <c r="C235" s="34"/>
      <c r="D235" s="34"/>
      <c r="E235" s="34"/>
      <c r="F235" s="10"/>
      <c r="G235" s="10"/>
      <c r="H235" s="8"/>
      <c r="I235" s="10"/>
      <c r="J235" s="9"/>
      <c r="K235" s="9"/>
      <c r="L235" s="10"/>
      <c r="M235" s="11"/>
      <c r="N235" s="12"/>
      <c r="O235" s="13"/>
      <c r="P235" s="13"/>
      <c r="Q235" s="8"/>
      <c r="R235" s="34"/>
      <c r="S235" s="10"/>
      <c r="T235" s="14"/>
      <c r="U235" s="14"/>
      <c r="V235" s="34"/>
      <c r="W235" s="34"/>
      <c r="X235" s="13"/>
      <c r="Y235" s="15" t="str">
        <f aca="false">IF(OR(A235="",H235=""),"",H235-A235)</f>
        <v/>
      </c>
      <c r="Z235" s="15" t="str">
        <f aca="false">IF(OR(A235="",Q235=""),"",Q235-A235)</f>
        <v/>
      </c>
      <c r="AA235" s="16" t="str">
        <f aca="false">IF(OR(L235="",J235=""),"",L235*IF(K235="",$C$3,K235)*J235*IF(E235="Short",1,-1))</f>
        <v/>
      </c>
      <c r="AB235" s="16" t="str">
        <f aca="false">IF(OR(A235="",L235="",J235=""),"",IF(N(U235)&gt;0,U235,IF(E235="Long",L235*IF(K235="",$C$3,K235)*J235,IF(AND(N(F235)&gt;0,N(G235)&gt;0),MAX(0,ABS(F235-G235)-L235)*IF(K235="",$C$3,K235)*J235,IF(AND(D235="Put",N(F235)&gt;0),MAX(0,F235-L235)*IF(K235="",$C$3,K235)*J235,"")))))</f>
        <v/>
      </c>
      <c r="AC235" s="16" t="str">
        <f aca="false">IF(OR(A235="",L235="",J235="",R235="",R235="Open"),"",IF(E235="Short",L235-N(S235),N(S235)-L235)*IF(K235="",$C$3,K235)*J235-N(T235))</f>
        <v/>
      </c>
      <c r="AD235" s="17" t="str">
        <f aca="false">IF(OR(AC235="",AB235=""),"",IF(AB235&gt;0,AC235/AB235,""))</f>
        <v/>
      </c>
      <c r="AE235" s="18" t="str">
        <f aca="false">IF(OR(AC235="",Q235=""),"",DATE(YEAR(Q235),MONTH(Q235),1))</f>
        <v/>
      </c>
      <c r="AF235" s="15" t="str">
        <f aca="false">IF(AC235="","",1)</f>
        <v/>
      </c>
    </row>
    <row r="236" customFormat="false" ht="15" hidden="false" customHeight="false" outlineLevel="0" collapsed="false">
      <c r="A236" s="8"/>
      <c r="B236" s="9"/>
      <c r="C236" s="34"/>
      <c r="D236" s="34"/>
      <c r="E236" s="34"/>
      <c r="F236" s="10"/>
      <c r="G236" s="10"/>
      <c r="H236" s="8"/>
      <c r="I236" s="10"/>
      <c r="J236" s="9"/>
      <c r="K236" s="9"/>
      <c r="L236" s="10"/>
      <c r="M236" s="11"/>
      <c r="N236" s="12"/>
      <c r="O236" s="13"/>
      <c r="P236" s="13"/>
      <c r="Q236" s="8"/>
      <c r="R236" s="34"/>
      <c r="S236" s="10"/>
      <c r="T236" s="14"/>
      <c r="U236" s="14"/>
      <c r="V236" s="34"/>
      <c r="W236" s="34"/>
      <c r="X236" s="13"/>
      <c r="Y236" s="15" t="str">
        <f aca="false">IF(OR(A236="",H236=""),"",H236-A236)</f>
        <v/>
      </c>
      <c r="Z236" s="15" t="str">
        <f aca="false">IF(OR(A236="",Q236=""),"",Q236-A236)</f>
        <v/>
      </c>
      <c r="AA236" s="16" t="str">
        <f aca="false">IF(OR(L236="",J236=""),"",L236*IF(K236="",$C$3,K236)*J236*IF(E236="Short",1,-1))</f>
        <v/>
      </c>
      <c r="AB236" s="16" t="str">
        <f aca="false">IF(OR(A236="",L236="",J236=""),"",IF(N(U236)&gt;0,U236,IF(E236="Long",L236*IF(K236="",$C$3,K236)*J236,IF(AND(N(F236)&gt;0,N(G236)&gt;0),MAX(0,ABS(F236-G236)-L236)*IF(K236="",$C$3,K236)*J236,IF(AND(D236="Put",N(F236)&gt;0),MAX(0,F236-L236)*IF(K236="",$C$3,K236)*J236,"")))))</f>
        <v/>
      </c>
      <c r="AC236" s="16" t="str">
        <f aca="false">IF(OR(A236="",L236="",J236="",R236="",R236="Open"),"",IF(E236="Short",L236-N(S236),N(S236)-L236)*IF(K236="",$C$3,K236)*J236-N(T236))</f>
        <v/>
      </c>
      <c r="AD236" s="17" t="str">
        <f aca="false">IF(OR(AC236="",AB236=""),"",IF(AB236&gt;0,AC236/AB236,""))</f>
        <v/>
      </c>
      <c r="AE236" s="18" t="str">
        <f aca="false">IF(OR(AC236="",Q236=""),"",DATE(YEAR(Q236),MONTH(Q236),1))</f>
        <v/>
      </c>
      <c r="AF236" s="15" t="str">
        <f aca="false">IF(AC236="","",1)</f>
        <v/>
      </c>
    </row>
    <row r="237" customFormat="false" ht="15" hidden="false" customHeight="false" outlineLevel="0" collapsed="false">
      <c r="A237" s="8"/>
      <c r="B237" s="9"/>
      <c r="C237" s="34"/>
      <c r="D237" s="34"/>
      <c r="E237" s="34"/>
      <c r="F237" s="10"/>
      <c r="G237" s="10"/>
      <c r="H237" s="8"/>
      <c r="I237" s="10"/>
      <c r="J237" s="9"/>
      <c r="K237" s="9"/>
      <c r="L237" s="10"/>
      <c r="M237" s="11"/>
      <c r="N237" s="12"/>
      <c r="O237" s="13"/>
      <c r="P237" s="13"/>
      <c r="Q237" s="8"/>
      <c r="R237" s="34"/>
      <c r="S237" s="10"/>
      <c r="T237" s="14"/>
      <c r="U237" s="14"/>
      <c r="V237" s="34"/>
      <c r="W237" s="34"/>
      <c r="X237" s="13"/>
      <c r="Y237" s="15" t="str">
        <f aca="false">IF(OR(A237="",H237=""),"",H237-A237)</f>
        <v/>
      </c>
      <c r="Z237" s="15" t="str">
        <f aca="false">IF(OR(A237="",Q237=""),"",Q237-A237)</f>
        <v/>
      </c>
      <c r="AA237" s="16" t="str">
        <f aca="false">IF(OR(L237="",J237=""),"",L237*IF(K237="",$C$3,K237)*J237*IF(E237="Short",1,-1))</f>
        <v/>
      </c>
      <c r="AB237" s="16" t="str">
        <f aca="false">IF(OR(A237="",L237="",J237=""),"",IF(N(U237)&gt;0,U237,IF(E237="Long",L237*IF(K237="",$C$3,K237)*J237,IF(AND(N(F237)&gt;0,N(G237)&gt;0),MAX(0,ABS(F237-G237)-L237)*IF(K237="",$C$3,K237)*J237,IF(AND(D237="Put",N(F237)&gt;0),MAX(0,F237-L237)*IF(K237="",$C$3,K237)*J237,"")))))</f>
        <v/>
      </c>
      <c r="AC237" s="16" t="str">
        <f aca="false">IF(OR(A237="",L237="",J237="",R237="",R237="Open"),"",IF(E237="Short",L237-N(S237),N(S237)-L237)*IF(K237="",$C$3,K237)*J237-N(T237))</f>
        <v/>
      </c>
      <c r="AD237" s="17" t="str">
        <f aca="false">IF(OR(AC237="",AB237=""),"",IF(AB237&gt;0,AC237/AB237,""))</f>
        <v/>
      </c>
      <c r="AE237" s="18" t="str">
        <f aca="false">IF(OR(AC237="",Q237=""),"",DATE(YEAR(Q237),MONTH(Q237),1))</f>
        <v/>
      </c>
      <c r="AF237" s="15" t="str">
        <f aca="false">IF(AC237="","",1)</f>
        <v/>
      </c>
    </row>
    <row r="238" customFormat="false" ht="15" hidden="false" customHeight="false" outlineLevel="0" collapsed="false">
      <c r="A238" s="8"/>
      <c r="B238" s="9"/>
      <c r="C238" s="34"/>
      <c r="D238" s="34"/>
      <c r="E238" s="34"/>
      <c r="F238" s="10"/>
      <c r="G238" s="10"/>
      <c r="H238" s="8"/>
      <c r="I238" s="10"/>
      <c r="J238" s="9"/>
      <c r="K238" s="9"/>
      <c r="L238" s="10"/>
      <c r="M238" s="11"/>
      <c r="N238" s="12"/>
      <c r="O238" s="13"/>
      <c r="P238" s="13"/>
      <c r="Q238" s="8"/>
      <c r="R238" s="34"/>
      <c r="S238" s="10"/>
      <c r="T238" s="14"/>
      <c r="U238" s="14"/>
      <c r="V238" s="34"/>
      <c r="W238" s="34"/>
      <c r="X238" s="13"/>
      <c r="Y238" s="15" t="str">
        <f aca="false">IF(OR(A238="",H238=""),"",H238-A238)</f>
        <v/>
      </c>
      <c r="Z238" s="15" t="str">
        <f aca="false">IF(OR(A238="",Q238=""),"",Q238-A238)</f>
        <v/>
      </c>
      <c r="AA238" s="16" t="str">
        <f aca="false">IF(OR(L238="",J238=""),"",L238*IF(K238="",$C$3,K238)*J238*IF(E238="Short",1,-1))</f>
        <v/>
      </c>
      <c r="AB238" s="16" t="str">
        <f aca="false">IF(OR(A238="",L238="",J238=""),"",IF(N(U238)&gt;0,U238,IF(E238="Long",L238*IF(K238="",$C$3,K238)*J238,IF(AND(N(F238)&gt;0,N(G238)&gt;0),MAX(0,ABS(F238-G238)-L238)*IF(K238="",$C$3,K238)*J238,IF(AND(D238="Put",N(F238)&gt;0),MAX(0,F238-L238)*IF(K238="",$C$3,K238)*J238,"")))))</f>
        <v/>
      </c>
      <c r="AC238" s="16" t="str">
        <f aca="false">IF(OR(A238="",L238="",J238="",R238="",R238="Open"),"",IF(E238="Short",L238-N(S238),N(S238)-L238)*IF(K238="",$C$3,K238)*J238-N(T238))</f>
        <v/>
      </c>
      <c r="AD238" s="17" t="str">
        <f aca="false">IF(OR(AC238="",AB238=""),"",IF(AB238&gt;0,AC238/AB238,""))</f>
        <v/>
      </c>
      <c r="AE238" s="18" t="str">
        <f aca="false">IF(OR(AC238="",Q238=""),"",DATE(YEAR(Q238),MONTH(Q238),1))</f>
        <v/>
      </c>
      <c r="AF238" s="15" t="str">
        <f aca="false">IF(AC238="","",1)</f>
        <v/>
      </c>
    </row>
    <row r="239" customFormat="false" ht="15" hidden="false" customHeight="false" outlineLevel="0" collapsed="false">
      <c r="A239" s="8"/>
      <c r="B239" s="9"/>
      <c r="C239" s="34"/>
      <c r="D239" s="34"/>
      <c r="E239" s="34"/>
      <c r="F239" s="10"/>
      <c r="G239" s="10"/>
      <c r="H239" s="8"/>
      <c r="I239" s="10"/>
      <c r="J239" s="9"/>
      <c r="K239" s="9"/>
      <c r="L239" s="10"/>
      <c r="M239" s="11"/>
      <c r="N239" s="12"/>
      <c r="O239" s="13"/>
      <c r="P239" s="13"/>
      <c r="Q239" s="8"/>
      <c r="R239" s="34"/>
      <c r="S239" s="10"/>
      <c r="T239" s="14"/>
      <c r="U239" s="14"/>
      <c r="V239" s="34"/>
      <c r="W239" s="34"/>
      <c r="X239" s="13"/>
      <c r="Y239" s="15" t="str">
        <f aca="false">IF(OR(A239="",H239=""),"",H239-A239)</f>
        <v/>
      </c>
      <c r="Z239" s="15" t="str">
        <f aca="false">IF(OR(A239="",Q239=""),"",Q239-A239)</f>
        <v/>
      </c>
      <c r="AA239" s="16" t="str">
        <f aca="false">IF(OR(L239="",J239=""),"",L239*IF(K239="",$C$3,K239)*J239*IF(E239="Short",1,-1))</f>
        <v/>
      </c>
      <c r="AB239" s="16" t="str">
        <f aca="false">IF(OR(A239="",L239="",J239=""),"",IF(N(U239)&gt;0,U239,IF(E239="Long",L239*IF(K239="",$C$3,K239)*J239,IF(AND(N(F239)&gt;0,N(G239)&gt;0),MAX(0,ABS(F239-G239)-L239)*IF(K239="",$C$3,K239)*J239,IF(AND(D239="Put",N(F239)&gt;0),MAX(0,F239-L239)*IF(K239="",$C$3,K239)*J239,"")))))</f>
        <v/>
      </c>
      <c r="AC239" s="16" t="str">
        <f aca="false">IF(OR(A239="",L239="",J239="",R239="",R239="Open"),"",IF(E239="Short",L239-N(S239),N(S239)-L239)*IF(K239="",$C$3,K239)*J239-N(T239))</f>
        <v/>
      </c>
      <c r="AD239" s="17" t="str">
        <f aca="false">IF(OR(AC239="",AB239=""),"",IF(AB239&gt;0,AC239/AB239,""))</f>
        <v/>
      </c>
      <c r="AE239" s="18" t="str">
        <f aca="false">IF(OR(AC239="",Q239=""),"",DATE(YEAR(Q239),MONTH(Q239),1))</f>
        <v/>
      </c>
      <c r="AF239" s="15" t="str">
        <f aca="false">IF(AC239="","",1)</f>
        <v/>
      </c>
    </row>
    <row r="240" customFormat="false" ht="15" hidden="false" customHeight="false" outlineLevel="0" collapsed="false">
      <c r="A240" s="8"/>
      <c r="B240" s="9"/>
      <c r="C240" s="34"/>
      <c r="D240" s="34"/>
      <c r="E240" s="34"/>
      <c r="F240" s="10"/>
      <c r="G240" s="10"/>
      <c r="H240" s="8"/>
      <c r="I240" s="10"/>
      <c r="J240" s="9"/>
      <c r="K240" s="9"/>
      <c r="L240" s="10"/>
      <c r="M240" s="11"/>
      <c r="N240" s="12"/>
      <c r="O240" s="13"/>
      <c r="P240" s="13"/>
      <c r="Q240" s="8"/>
      <c r="R240" s="34"/>
      <c r="S240" s="10"/>
      <c r="T240" s="14"/>
      <c r="U240" s="14"/>
      <c r="V240" s="34"/>
      <c r="W240" s="34"/>
      <c r="X240" s="13"/>
      <c r="Y240" s="15" t="str">
        <f aca="false">IF(OR(A240="",H240=""),"",H240-A240)</f>
        <v/>
      </c>
      <c r="Z240" s="15" t="str">
        <f aca="false">IF(OR(A240="",Q240=""),"",Q240-A240)</f>
        <v/>
      </c>
      <c r="AA240" s="16" t="str">
        <f aca="false">IF(OR(L240="",J240=""),"",L240*IF(K240="",$C$3,K240)*J240*IF(E240="Short",1,-1))</f>
        <v/>
      </c>
      <c r="AB240" s="16" t="str">
        <f aca="false">IF(OR(A240="",L240="",J240=""),"",IF(N(U240)&gt;0,U240,IF(E240="Long",L240*IF(K240="",$C$3,K240)*J240,IF(AND(N(F240)&gt;0,N(G240)&gt;0),MAX(0,ABS(F240-G240)-L240)*IF(K240="",$C$3,K240)*J240,IF(AND(D240="Put",N(F240)&gt;0),MAX(0,F240-L240)*IF(K240="",$C$3,K240)*J240,"")))))</f>
        <v/>
      </c>
      <c r="AC240" s="16" t="str">
        <f aca="false">IF(OR(A240="",L240="",J240="",R240="",R240="Open"),"",IF(E240="Short",L240-N(S240),N(S240)-L240)*IF(K240="",$C$3,K240)*J240-N(T240))</f>
        <v/>
      </c>
      <c r="AD240" s="17" t="str">
        <f aca="false">IF(OR(AC240="",AB240=""),"",IF(AB240&gt;0,AC240/AB240,""))</f>
        <v/>
      </c>
      <c r="AE240" s="18" t="str">
        <f aca="false">IF(OR(AC240="",Q240=""),"",DATE(YEAR(Q240),MONTH(Q240),1))</f>
        <v/>
      </c>
      <c r="AF240" s="15" t="str">
        <f aca="false">IF(AC240="","",1)</f>
        <v/>
      </c>
    </row>
    <row r="241" customFormat="false" ht="15" hidden="false" customHeight="false" outlineLevel="0" collapsed="false">
      <c r="A241" s="8"/>
      <c r="B241" s="9"/>
      <c r="C241" s="34"/>
      <c r="D241" s="34"/>
      <c r="E241" s="34"/>
      <c r="F241" s="10"/>
      <c r="G241" s="10"/>
      <c r="H241" s="8"/>
      <c r="I241" s="10"/>
      <c r="J241" s="9"/>
      <c r="K241" s="9"/>
      <c r="L241" s="10"/>
      <c r="M241" s="11"/>
      <c r="N241" s="12"/>
      <c r="O241" s="13"/>
      <c r="P241" s="13"/>
      <c r="Q241" s="8"/>
      <c r="R241" s="34"/>
      <c r="S241" s="10"/>
      <c r="T241" s="14"/>
      <c r="U241" s="14"/>
      <c r="V241" s="34"/>
      <c r="W241" s="34"/>
      <c r="X241" s="13"/>
      <c r="Y241" s="15" t="str">
        <f aca="false">IF(OR(A241="",H241=""),"",H241-A241)</f>
        <v/>
      </c>
      <c r="Z241" s="15" t="str">
        <f aca="false">IF(OR(A241="",Q241=""),"",Q241-A241)</f>
        <v/>
      </c>
      <c r="AA241" s="16" t="str">
        <f aca="false">IF(OR(L241="",J241=""),"",L241*IF(K241="",$C$3,K241)*J241*IF(E241="Short",1,-1))</f>
        <v/>
      </c>
      <c r="AB241" s="16" t="str">
        <f aca="false">IF(OR(A241="",L241="",J241=""),"",IF(N(U241)&gt;0,U241,IF(E241="Long",L241*IF(K241="",$C$3,K241)*J241,IF(AND(N(F241)&gt;0,N(G241)&gt;0),MAX(0,ABS(F241-G241)-L241)*IF(K241="",$C$3,K241)*J241,IF(AND(D241="Put",N(F241)&gt;0),MAX(0,F241-L241)*IF(K241="",$C$3,K241)*J241,"")))))</f>
        <v/>
      </c>
      <c r="AC241" s="16" t="str">
        <f aca="false">IF(OR(A241="",L241="",J241="",R241="",R241="Open"),"",IF(E241="Short",L241-N(S241),N(S241)-L241)*IF(K241="",$C$3,K241)*J241-N(T241))</f>
        <v/>
      </c>
      <c r="AD241" s="17" t="str">
        <f aca="false">IF(OR(AC241="",AB241=""),"",IF(AB241&gt;0,AC241/AB241,""))</f>
        <v/>
      </c>
      <c r="AE241" s="18" t="str">
        <f aca="false">IF(OR(AC241="",Q241=""),"",DATE(YEAR(Q241),MONTH(Q241),1))</f>
        <v/>
      </c>
      <c r="AF241" s="15" t="str">
        <f aca="false">IF(AC241="","",1)</f>
        <v/>
      </c>
    </row>
    <row r="242" customFormat="false" ht="15" hidden="false" customHeight="false" outlineLevel="0" collapsed="false">
      <c r="A242" s="8"/>
      <c r="B242" s="9"/>
      <c r="C242" s="34"/>
      <c r="D242" s="34"/>
      <c r="E242" s="34"/>
      <c r="F242" s="10"/>
      <c r="G242" s="10"/>
      <c r="H242" s="8"/>
      <c r="I242" s="10"/>
      <c r="J242" s="9"/>
      <c r="K242" s="9"/>
      <c r="L242" s="10"/>
      <c r="M242" s="11"/>
      <c r="N242" s="12"/>
      <c r="O242" s="13"/>
      <c r="P242" s="13"/>
      <c r="Q242" s="8"/>
      <c r="R242" s="34"/>
      <c r="S242" s="10"/>
      <c r="T242" s="14"/>
      <c r="U242" s="14"/>
      <c r="V242" s="34"/>
      <c r="W242" s="34"/>
      <c r="X242" s="13"/>
      <c r="Y242" s="15" t="str">
        <f aca="false">IF(OR(A242="",H242=""),"",H242-A242)</f>
        <v/>
      </c>
      <c r="Z242" s="15" t="str">
        <f aca="false">IF(OR(A242="",Q242=""),"",Q242-A242)</f>
        <v/>
      </c>
      <c r="AA242" s="16" t="str">
        <f aca="false">IF(OR(L242="",J242=""),"",L242*IF(K242="",$C$3,K242)*J242*IF(E242="Short",1,-1))</f>
        <v/>
      </c>
      <c r="AB242" s="16" t="str">
        <f aca="false">IF(OR(A242="",L242="",J242=""),"",IF(N(U242)&gt;0,U242,IF(E242="Long",L242*IF(K242="",$C$3,K242)*J242,IF(AND(N(F242)&gt;0,N(G242)&gt;0),MAX(0,ABS(F242-G242)-L242)*IF(K242="",$C$3,K242)*J242,IF(AND(D242="Put",N(F242)&gt;0),MAX(0,F242-L242)*IF(K242="",$C$3,K242)*J242,"")))))</f>
        <v/>
      </c>
      <c r="AC242" s="16" t="str">
        <f aca="false">IF(OR(A242="",L242="",J242="",R242="",R242="Open"),"",IF(E242="Short",L242-N(S242),N(S242)-L242)*IF(K242="",$C$3,K242)*J242-N(T242))</f>
        <v/>
      </c>
      <c r="AD242" s="17" t="str">
        <f aca="false">IF(OR(AC242="",AB242=""),"",IF(AB242&gt;0,AC242/AB242,""))</f>
        <v/>
      </c>
      <c r="AE242" s="18" t="str">
        <f aca="false">IF(OR(AC242="",Q242=""),"",DATE(YEAR(Q242),MONTH(Q242),1))</f>
        <v/>
      </c>
      <c r="AF242" s="15" t="str">
        <f aca="false">IF(AC242="","",1)</f>
        <v/>
      </c>
    </row>
    <row r="243" customFormat="false" ht="15" hidden="false" customHeight="false" outlineLevel="0" collapsed="false">
      <c r="A243" s="8"/>
      <c r="B243" s="9"/>
      <c r="C243" s="34"/>
      <c r="D243" s="34"/>
      <c r="E243" s="34"/>
      <c r="F243" s="10"/>
      <c r="G243" s="10"/>
      <c r="H243" s="8"/>
      <c r="I243" s="10"/>
      <c r="J243" s="9"/>
      <c r="K243" s="9"/>
      <c r="L243" s="10"/>
      <c r="M243" s="11"/>
      <c r="N243" s="12"/>
      <c r="O243" s="13"/>
      <c r="P243" s="13"/>
      <c r="Q243" s="8"/>
      <c r="R243" s="34"/>
      <c r="S243" s="10"/>
      <c r="T243" s="14"/>
      <c r="U243" s="14"/>
      <c r="V243" s="34"/>
      <c r="W243" s="34"/>
      <c r="X243" s="13"/>
      <c r="Y243" s="15" t="str">
        <f aca="false">IF(OR(A243="",H243=""),"",H243-A243)</f>
        <v/>
      </c>
      <c r="Z243" s="15" t="str">
        <f aca="false">IF(OR(A243="",Q243=""),"",Q243-A243)</f>
        <v/>
      </c>
      <c r="AA243" s="16" t="str">
        <f aca="false">IF(OR(L243="",J243=""),"",L243*IF(K243="",$C$3,K243)*J243*IF(E243="Short",1,-1))</f>
        <v/>
      </c>
      <c r="AB243" s="16" t="str">
        <f aca="false">IF(OR(A243="",L243="",J243=""),"",IF(N(U243)&gt;0,U243,IF(E243="Long",L243*IF(K243="",$C$3,K243)*J243,IF(AND(N(F243)&gt;0,N(G243)&gt;0),MAX(0,ABS(F243-G243)-L243)*IF(K243="",$C$3,K243)*J243,IF(AND(D243="Put",N(F243)&gt;0),MAX(0,F243-L243)*IF(K243="",$C$3,K243)*J243,"")))))</f>
        <v/>
      </c>
      <c r="AC243" s="16" t="str">
        <f aca="false">IF(OR(A243="",L243="",J243="",R243="",R243="Open"),"",IF(E243="Short",L243-N(S243),N(S243)-L243)*IF(K243="",$C$3,K243)*J243-N(T243))</f>
        <v/>
      </c>
      <c r="AD243" s="17" t="str">
        <f aca="false">IF(OR(AC243="",AB243=""),"",IF(AB243&gt;0,AC243/AB243,""))</f>
        <v/>
      </c>
      <c r="AE243" s="18" t="str">
        <f aca="false">IF(OR(AC243="",Q243=""),"",DATE(YEAR(Q243),MONTH(Q243),1))</f>
        <v/>
      </c>
      <c r="AF243" s="15" t="str">
        <f aca="false">IF(AC243="","",1)</f>
        <v/>
      </c>
    </row>
    <row r="244" customFormat="false" ht="15" hidden="false" customHeight="false" outlineLevel="0" collapsed="false">
      <c r="A244" s="8"/>
      <c r="B244" s="9"/>
      <c r="C244" s="34"/>
      <c r="D244" s="34"/>
      <c r="E244" s="34"/>
      <c r="F244" s="10"/>
      <c r="G244" s="10"/>
      <c r="H244" s="8"/>
      <c r="I244" s="10"/>
      <c r="J244" s="9"/>
      <c r="K244" s="9"/>
      <c r="L244" s="10"/>
      <c r="M244" s="11"/>
      <c r="N244" s="12"/>
      <c r="O244" s="13"/>
      <c r="P244" s="13"/>
      <c r="Q244" s="8"/>
      <c r="R244" s="34"/>
      <c r="S244" s="10"/>
      <c r="T244" s="14"/>
      <c r="U244" s="14"/>
      <c r="V244" s="34"/>
      <c r="W244" s="34"/>
      <c r="X244" s="13"/>
      <c r="Y244" s="15" t="str">
        <f aca="false">IF(OR(A244="",H244=""),"",H244-A244)</f>
        <v/>
      </c>
      <c r="Z244" s="15" t="str">
        <f aca="false">IF(OR(A244="",Q244=""),"",Q244-A244)</f>
        <v/>
      </c>
      <c r="AA244" s="16" t="str">
        <f aca="false">IF(OR(L244="",J244=""),"",L244*IF(K244="",$C$3,K244)*J244*IF(E244="Short",1,-1))</f>
        <v/>
      </c>
      <c r="AB244" s="16" t="str">
        <f aca="false">IF(OR(A244="",L244="",J244=""),"",IF(N(U244)&gt;0,U244,IF(E244="Long",L244*IF(K244="",$C$3,K244)*J244,IF(AND(N(F244)&gt;0,N(G244)&gt;0),MAX(0,ABS(F244-G244)-L244)*IF(K244="",$C$3,K244)*J244,IF(AND(D244="Put",N(F244)&gt;0),MAX(0,F244-L244)*IF(K244="",$C$3,K244)*J244,"")))))</f>
        <v/>
      </c>
      <c r="AC244" s="16" t="str">
        <f aca="false">IF(OR(A244="",L244="",J244="",R244="",R244="Open"),"",IF(E244="Short",L244-N(S244),N(S244)-L244)*IF(K244="",$C$3,K244)*J244-N(T244))</f>
        <v/>
      </c>
      <c r="AD244" s="17" t="str">
        <f aca="false">IF(OR(AC244="",AB244=""),"",IF(AB244&gt;0,AC244/AB244,""))</f>
        <v/>
      </c>
      <c r="AE244" s="18" t="str">
        <f aca="false">IF(OR(AC244="",Q244=""),"",DATE(YEAR(Q244),MONTH(Q244),1))</f>
        <v/>
      </c>
      <c r="AF244" s="15" t="str">
        <f aca="false">IF(AC244="","",1)</f>
        <v/>
      </c>
    </row>
    <row r="245" customFormat="false" ht="15" hidden="false" customHeight="false" outlineLevel="0" collapsed="false">
      <c r="A245" s="8"/>
      <c r="B245" s="9"/>
      <c r="C245" s="34"/>
      <c r="D245" s="34"/>
      <c r="E245" s="34"/>
      <c r="F245" s="10"/>
      <c r="G245" s="10"/>
      <c r="H245" s="8"/>
      <c r="I245" s="10"/>
      <c r="J245" s="9"/>
      <c r="K245" s="9"/>
      <c r="L245" s="10"/>
      <c r="M245" s="11"/>
      <c r="N245" s="12"/>
      <c r="O245" s="13"/>
      <c r="P245" s="13"/>
      <c r="Q245" s="8"/>
      <c r="R245" s="34"/>
      <c r="S245" s="10"/>
      <c r="T245" s="14"/>
      <c r="U245" s="14"/>
      <c r="V245" s="34"/>
      <c r="W245" s="34"/>
      <c r="X245" s="13"/>
      <c r="Y245" s="15" t="str">
        <f aca="false">IF(OR(A245="",H245=""),"",H245-A245)</f>
        <v/>
      </c>
      <c r="Z245" s="15" t="str">
        <f aca="false">IF(OR(A245="",Q245=""),"",Q245-A245)</f>
        <v/>
      </c>
      <c r="AA245" s="16" t="str">
        <f aca="false">IF(OR(L245="",J245=""),"",L245*IF(K245="",$C$3,K245)*J245*IF(E245="Short",1,-1))</f>
        <v/>
      </c>
      <c r="AB245" s="16" t="str">
        <f aca="false">IF(OR(A245="",L245="",J245=""),"",IF(N(U245)&gt;0,U245,IF(E245="Long",L245*IF(K245="",$C$3,K245)*J245,IF(AND(N(F245)&gt;0,N(G245)&gt;0),MAX(0,ABS(F245-G245)-L245)*IF(K245="",$C$3,K245)*J245,IF(AND(D245="Put",N(F245)&gt;0),MAX(0,F245-L245)*IF(K245="",$C$3,K245)*J245,"")))))</f>
        <v/>
      </c>
      <c r="AC245" s="16" t="str">
        <f aca="false">IF(OR(A245="",L245="",J245="",R245="",R245="Open"),"",IF(E245="Short",L245-N(S245),N(S245)-L245)*IF(K245="",$C$3,K245)*J245-N(T245))</f>
        <v/>
      </c>
      <c r="AD245" s="17" t="str">
        <f aca="false">IF(OR(AC245="",AB245=""),"",IF(AB245&gt;0,AC245/AB245,""))</f>
        <v/>
      </c>
      <c r="AE245" s="18" t="str">
        <f aca="false">IF(OR(AC245="",Q245=""),"",DATE(YEAR(Q245),MONTH(Q245),1))</f>
        <v/>
      </c>
      <c r="AF245" s="15" t="str">
        <f aca="false">IF(AC245="","",1)</f>
        <v/>
      </c>
    </row>
    <row r="246" customFormat="false" ht="15" hidden="false" customHeight="false" outlineLevel="0" collapsed="false">
      <c r="A246" s="8"/>
      <c r="B246" s="9"/>
      <c r="C246" s="34"/>
      <c r="D246" s="34"/>
      <c r="E246" s="34"/>
      <c r="F246" s="10"/>
      <c r="G246" s="10"/>
      <c r="H246" s="8"/>
      <c r="I246" s="10"/>
      <c r="J246" s="9"/>
      <c r="K246" s="9"/>
      <c r="L246" s="10"/>
      <c r="M246" s="11"/>
      <c r="N246" s="12"/>
      <c r="O246" s="13"/>
      <c r="P246" s="13"/>
      <c r="Q246" s="8"/>
      <c r="R246" s="34"/>
      <c r="S246" s="10"/>
      <c r="T246" s="14"/>
      <c r="U246" s="14"/>
      <c r="V246" s="34"/>
      <c r="W246" s="34"/>
      <c r="X246" s="13"/>
      <c r="Y246" s="15" t="str">
        <f aca="false">IF(OR(A246="",H246=""),"",H246-A246)</f>
        <v/>
      </c>
      <c r="Z246" s="15" t="str">
        <f aca="false">IF(OR(A246="",Q246=""),"",Q246-A246)</f>
        <v/>
      </c>
      <c r="AA246" s="16" t="str">
        <f aca="false">IF(OR(L246="",J246=""),"",L246*IF(K246="",$C$3,K246)*J246*IF(E246="Short",1,-1))</f>
        <v/>
      </c>
      <c r="AB246" s="16" t="str">
        <f aca="false">IF(OR(A246="",L246="",J246=""),"",IF(N(U246)&gt;0,U246,IF(E246="Long",L246*IF(K246="",$C$3,K246)*J246,IF(AND(N(F246)&gt;0,N(G246)&gt;0),MAX(0,ABS(F246-G246)-L246)*IF(K246="",$C$3,K246)*J246,IF(AND(D246="Put",N(F246)&gt;0),MAX(0,F246-L246)*IF(K246="",$C$3,K246)*J246,"")))))</f>
        <v/>
      </c>
      <c r="AC246" s="16" t="str">
        <f aca="false">IF(OR(A246="",L246="",J246="",R246="",R246="Open"),"",IF(E246="Short",L246-N(S246),N(S246)-L246)*IF(K246="",$C$3,K246)*J246-N(T246))</f>
        <v/>
      </c>
      <c r="AD246" s="17" t="str">
        <f aca="false">IF(OR(AC246="",AB246=""),"",IF(AB246&gt;0,AC246/AB246,""))</f>
        <v/>
      </c>
      <c r="AE246" s="18" t="str">
        <f aca="false">IF(OR(AC246="",Q246=""),"",DATE(YEAR(Q246),MONTH(Q246),1))</f>
        <v/>
      </c>
      <c r="AF246" s="15" t="str">
        <f aca="false">IF(AC246="","",1)</f>
        <v/>
      </c>
    </row>
    <row r="247" customFormat="false" ht="15" hidden="false" customHeight="false" outlineLevel="0" collapsed="false">
      <c r="A247" s="8"/>
      <c r="B247" s="9"/>
      <c r="C247" s="34"/>
      <c r="D247" s="34"/>
      <c r="E247" s="34"/>
      <c r="F247" s="10"/>
      <c r="G247" s="10"/>
      <c r="H247" s="8"/>
      <c r="I247" s="10"/>
      <c r="J247" s="9"/>
      <c r="K247" s="9"/>
      <c r="L247" s="10"/>
      <c r="M247" s="11"/>
      <c r="N247" s="12"/>
      <c r="O247" s="13"/>
      <c r="P247" s="13"/>
      <c r="Q247" s="8"/>
      <c r="R247" s="34"/>
      <c r="S247" s="10"/>
      <c r="T247" s="14"/>
      <c r="U247" s="14"/>
      <c r="V247" s="34"/>
      <c r="W247" s="34"/>
      <c r="X247" s="13"/>
      <c r="Y247" s="15" t="str">
        <f aca="false">IF(OR(A247="",H247=""),"",H247-A247)</f>
        <v/>
      </c>
      <c r="Z247" s="15" t="str">
        <f aca="false">IF(OR(A247="",Q247=""),"",Q247-A247)</f>
        <v/>
      </c>
      <c r="AA247" s="16" t="str">
        <f aca="false">IF(OR(L247="",J247=""),"",L247*IF(K247="",$C$3,K247)*J247*IF(E247="Short",1,-1))</f>
        <v/>
      </c>
      <c r="AB247" s="16" t="str">
        <f aca="false">IF(OR(A247="",L247="",J247=""),"",IF(N(U247)&gt;0,U247,IF(E247="Long",L247*IF(K247="",$C$3,K247)*J247,IF(AND(N(F247)&gt;0,N(G247)&gt;0),MAX(0,ABS(F247-G247)-L247)*IF(K247="",$C$3,K247)*J247,IF(AND(D247="Put",N(F247)&gt;0),MAX(0,F247-L247)*IF(K247="",$C$3,K247)*J247,"")))))</f>
        <v/>
      </c>
      <c r="AC247" s="16" t="str">
        <f aca="false">IF(OR(A247="",L247="",J247="",R247="",R247="Open"),"",IF(E247="Short",L247-N(S247),N(S247)-L247)*IF(K247="",$C$3,K247)*J247-N(T247))</f>
        <v/>
      </c>
      <c r="AD247" s="17" t="str">
        <f aca="false">IF(OR(AC247="",AB247=""),"",IF(AB247&gt;0,AC247/AB247,""))</f>
        <v/>
      </c>
      <c r="AE247" s="18" t="str">
        <f aca="false">IF(OR(AC247="",Q247=""),"",DATE(YEAR(Q247),MONTH(Q247),1))</f>
        <v/>
      </c>
      <c r="AF247" s="15" t="str">
        <f aca="false">IF(AC247="","",1)</f>
        <v/>
      </c>
    </row>
    <row r="248" customFormat="false" ht="15" hidden="false" customHeight="false" outlineLevel="0" collapsed="false">
      <c r="A248" s="8"/>
      <c r="B248" s="9"/>
      <c r="C248" s="34"/>
      <c r="D248" s="34"/>
      <c r="E248" s="34"/>
      <c r="F248" s="10"/>
      <c r="G248" s="10"/>
      <c r="H248" s="8"/>
      <c r="I248" s="10"/>
      <c r="J248" s="9"/>
      <c r="K248" s="9"/>
      <c r="L248" s="10"/>
      <c r="M248" s="11"/>
      <c r="N248" s="12"/>
      <c r="O248" s="13"/>
      <c r="P248" s="13"/>
      <c r="Q248" s="8"/>
      <c r="R248" s="34"/>
      <c r="S248" s="10"/>
      <c r="T248" s="14"/>
      <c r="U248" s="14"/>
      <c r="V248" s="34"/>
      <c r="W248" s="34"/>
      <c r="X248" s="13"/>
      <c r="Y248" s="15" t="str">
        <f aca="false">IF(OR(A248="",H248=""),"",H248-A248)</f>
        <v/>
      </c>
      <c r="Z248" s="15" t="str">
        <f aca="false">IF(OR(A248="",Q248=""),"",Q248-A248)</f>
        <v/>
      </c>
      <c r="AA248" s="16" t="str">
        <f aca="false">IF(OR(L248="",J248=""),"",L248*IF(K248="",$C$3,K248)*J248*IF(E248="Short",1,-1))</f>
        <v/>
      </c>
      <c r="AB248" s="16" t="str">
        <f aca="false">IF(OR(A248="",L248="",J248=""),"",IF(N(U248)&gt;0,U248,IF(E248="Long",L248*IF(K248="",$C$3,K248)*J248,IF(AND(N(F248)&gt;0,N(G248)&gt;0),MAX(0,ABS(F248-G248)-L248)*IF(K248="",$C$3,K248)*J248,IF(AND(D248="Put",N(F248)&gt;0),MAX(0,F248-L248)*IF(K248="",$C$3,K248)*J248,"")))))</f>
        <v/>
      </c>
      <c r="AC248" s="16" t="str">
        <f aca="false">IF(OR(A248="",L248="",J248="",R248="",R248="Open"),"",IF(E248="Short",L248-N(S248),N(S248)-L248)*IF(K248="",$C$3,K248)*J248-N(T248))</f>
        <v/>
      </c>
      <c r="AD248" s="17" t="str">
        <f aca="false">IF(OR(AC248="",AB248=""),"",IF(AB248&gt;0,AC248/AB248,""))</f>
        <v/>
      </c>
      <c r="AE248" s="18" t="str">
        <f aca="false">IF(OR(AC248="",Q248=""),"",DATE(YEAR(Q248),MONTH(Q248),1))</f>
        <v/>
      </c>
      <c r="AF248" s="15" t="str">
        <f aca="false">IF(AC248="","",1)</f>
        <v/>
      </c>
    </row>
    <row r="249" customFormat="false" ht="15" hidden="false" customHeight="false" outlineLevel="0" collapsed="false">
      <c r="A249" s="8"/>
      <c r="B249" s="9"/>
      <c r="C249" s="34"/>
      <c r="D249" s="34"/>
      <c r="E249" s="34"/>
      <c r="F249" s="10"/>
      <c r="G249" s="10"/>
      <c r="H249" s="8"/>
      <c r="I249" s="10"/>
      <c r="J249" s="9"/>
      <c r="K249" s="9"/>
      <c r="L249" s="10"/>
      <c r="M249" s="11"/>
      <c r="N249" s="12"/>
      <c r="O249" s="13"/>
      <c r="P249" s="13"/>
      <c r="Q249" s="8"/>
      <c r="R249" s="34"/>
      <c r="S249" s="10"/>
      <c r="T249" s="14"/>
      <c r="U249" s="14"/>
      <c r="V249" s="34"/>
      <c r="W249" s="34"/>
      <c r="X249" s="13"/>
      <c r="Y249" s="15" t="str">
        <f aca="false">IF(OR(A249="",H249=""),"",H249-A249)</f>
        <v/>
      </c>
      <c r="Z249" s="15" t="str">
        <f aca="false">IF(OR(A249="",Q249=""),"",Q249-A249)</f>
        <v/>
      </c>
      <c r="AA249" s="16" t="str">
        <f aca="false">IF(OR(L249="",J249=""),"",L249*IF(K249="",$C$3,K249)*J249*IF(E249="Short",1,-1))</f>
        <v/>
      </c>
      <c r="AB249" s="16" t="str">
        <f aca="false">IF(OR(A249="",L249="",J249=""),"",IF(N(U249)&gt;0,U249,IF(E249="Long",L249*IF(K249="",$C$3,K249)*J249,IF(AND(N(F249)&gt;0,N(G249)&gt;0),MAX(0,ABS(F249-G249)-L249)*IF(K249="",$C$3,K249)*J249,IF(AND(D249="Put",N(F249)&gt;0),MAX(0,F249-L249)*IF(K249="",$C$3,K249)*J249,"")))))</f>
        <v/>
      </c>
      <c r="AC249" s="16" t="str">
        <f aca="false">IF(OR(A249="",L249="",J249="",R249="",R249="Open"),"",IF(E249="Short",L249-N(S249),N(S249)-L249)*IF(K249="",$C$3,K249)*J249-N(T249))</f>
        <v/>
      </c>
      <c r="AD249" s="17" t="str">
        <f aca="false">IF(OR(AC249="",AB249=""),"",IF(AB249&gt;0,AC249/AB249,""))</f>
        <v/>
      </c>
      <c r="AE249" s="18" t="str">
        <f aca="false">IF(OR(AC249="",Q249=""),"",DATE(YEAR(Q249),MONTH(Q249),1))</f>
        <v/>
      </c>
      <c r="AF249" s="15" t="str">
        <f aca="false">IF(AC249="","",1)</f>
        <v/>
      </c>
    </row>
    <row r="250" customFormat="false" ht="15" hidden="false" customHeight="false" outlineLevel="0" collapsed="false">
      <c r="A250" s="8"/>
      <c r="B250" s="9"/>
      <c r="C250" s="34"/>
      <c r="D250" s="34"/>
      <c r="E250" s="34"/>
      <c r="F250" s="10"/>
      <c r="G250" s="10"/>
      <c r="H250" s="8"/>
      <c r="I250" s="10"/>
      <c r="J250" s="9"/>
      <c r="K250" s="9"/>
      <c r="L250" s="10"/>
      <c r="M250" s="11"/>
      <c r="N250" s="12"/>
      <c r="O250" s="13"/>
      <c r="P250" s="13"/>
      <c r="Q250" s="8"/>
      <c r="R250" s="34"/>
      <c r="S250" s="10"/>
      <c r="T250" s="14"/>
      <c r="U250" s="14"/>
      <c r="V250" s="34"/>
      <c r="W250" s="34"/>
      <c r="X250" s="13"/>
      <c r="Y250" s="15" t="str">
        <f aca="false">IF(OR(A250="",H250=""),"",H250-A250)</f>
        <v/>
      </c>
      <c r="Z250" s="15" t="str">
        <f aca="false">IF(OR(A250="",Q250=""),"",Q250-A250)</f>
        <v/>
      </c>
      <c r="AA250" s="16" t="str">
        <f aca="false">IF(OR(L250="",J250=""),"",L250*IF(K250="",$C$3,K250)*J250*IF(E250="Short",1,-1))</f>
        <v/>
      </c>
      <c r="AB250" s="16" t="str">
        <f aca="false">IF(OR(A250="",L250="",J250=""),"",IF(N(U250)&gt;0,U250,IF(E250="Long",L250*IF(K250="",$C$3,K250)*J250,IF(AND(N(F250)&gt;0,N(G250)&gt;0),MAX(0,ABS(F250-G250)-L250)*IF(K250="",$C$3,K250)*J250,IF(AND(D250="Put",N(F250)&gt;0),MAX(0,F250-L250)*IF(K250="",$C$3,K250)*J250,"")))))</f>
        <v/>
      </c>
      <c r="AC250" s="16" t="str">
        <f aca="false">IF(OR(A250="",L250="",J250="",R250="",R250="Open"),"",IF(E250="Short",L250-N(S250),N(S250)-L250)*IF(K250="",$C$3,K250)*J250-N(T250))</f>
        <v/>
      </c>
      <c r="AD250" s="17" t="str">
        <f aca="false">IF(OR(AC250="",AB250=""),"",IF(AB250&gt;0,AC250/AB250,""))</f>
        <v/>
      </c>
      <c r="AE250" s="18" t="str">
        <f aca="false">IF(OR(AC250="",Q250=""),"",DATE(YEAR(Q250),MONTH(Q250),1))</f>
        <v/>
      </c>
      <c r="AF250" s="15" t="str">
        <f aca="false">IF(AC250="","",1)</f>
        <v/>
      </c>
    </row>
    <row r="251" customFormat="false" ht="15" hidden="false" customHeight="false" outlineLevel="0" collapsed="false">
      <c r="A251" s="8"/>
      <c r="B251" s="9"/>
      <c r="C251" s="34"/>
      <c r="D251" s="34"/>
      <c r="E251" s="34"/>
      <c r="F251" s="10"/>
      <c r="G251" s="10"/>
      <c r="H251" s="8"/>
      <c r="I251" s="10"/>
      <c r="J251" s="9"/>
      <c r="K251" s="9"/>
      <c r="L251" s="10"/>
      <c r="M251" s="11"/>
      <c r="N251" s="12"/>
      <c r="O251" s="13"/>
      <c r="P251" s="13"/>
      <c r="Q251" s="8"/>
      <c r="R251" s="34"/>
      <c r="S251" s="10"/>
      <c r="T251" s="14"/>
      <c r="U251" s="14"/>
      <c r="V251" s="34"/>
      <c r="W251" s="34"/>
      <c r="X251" s="13"/>
      <c r="Y251" s="15" t="str">
        <f aca="false">IF(OR(A251="",H251=""),"",H251-A251)</f>
        <v/>
      </c>
      <c r="Z251" s="15" t="str">
        <f aca="false">IF(OR(A251="",Q251=""),"",Q251-A251)</f>
        <v/>
      </c>
      <c r="AA251" s="16" t="str">
        <f aca="false">IF(OR(L251="",J251=""),"",L251*IF(K251="",$C$3,K251)*J251*IF(E251="Short",1,-1))</f>
        <v/>
      </c>
      <c r="AB251" s="16" t="str">
        <f aca="false">IF(OR(A251="",L251="",J251=""),"",IF(N(U251)&gt;0,U251,IF(E251="Long",L251*IF(K251="",$C$3,K251)*J251,IF(AND(N(F251)&gt;0,N(G251)&gt;0),MAX(0,ABS(F251-G251)-L251)*IF(K251="",$C$3,K251)*J251,IF(AND(D251="Put",N(F251)&gt;0),MAX(0,F251-L251)*IF(K251="",$C$3,K251)*J251,"")))))</f>
        <v/>
      </c>
      <c r="AC251" s="16" t="str">
        <f aca="false">IF(OR(A251="",L251="",J251="",R251="",R251="Open"),"",IF(E251="Short",L251-N(S251),N(S251)-L251)*IF(K251="",$C$3,K251)*J251-N(T251))</f>
        <v/>
      </c>
      <c r="AD251" s="17" t="str">
        <f aca="false">IF(OR(AC251="",AB251=""),"",IF(AB251&gt;0,AC251/AB251,""))</f>
        <v/>
      </c>
      <c r="AE251" s="18" t="str">
        <f aca="false">IF(OR(AC251="",Q251=""),"",DATE(YEAR(Q251),MONTH(Q251),1))</f>
        <v/>
      </c>
      <c r="AF251" s="15" t="str">
        <f aca="false">IF(AC251="","",1)</f>
        <v/>
      </c>
    </row>
    <row r="252" customFormat="false" ht="15" hidden="false" customHeight="false" outlineLevel="0" collapsed="false">
      <c r="A252" s="8"/>
      <c r="B252" s="9"/>
      <c r="C252" s="34"/>
      <c r="D252" s="34"/>
      <c r="E252" s="34"/>
      <c r="F252" s="10"/>
      <c r="G252" s="10"/>
      <c r="H252" s="8"/>
      <c r="I252" s="10"/>
      <c r="J252" s="9"/>
      <c r="K252" s="9"/>
      <c r="L252" s="10"/>
      <c r="M252" s="11"/>
      <c r="N252" s="12"/>
      <c r="O252" s="13"/>
      <c r="P252" s="13"/>
      <c r="Q252" s="8"/>
      <c r="R252" s="34"/>
      <c r="S252" s="10"/>
      <c r="T252" s="14"/>
      <c r="U252" s="14"/>
      <c r="V252" s="34"/>
      <c r="W252" s="34"/>
      <c r="X252" s="13"/>
      <c r="Y252" s="15" t="str">
        <f aca="false">IF(OR(A252="",H252=""),"",H252-A252)</f>
        <v/>
      </c>
      <c r="Z252" s="15" t="str">
        <f aca="false">IF(OR(A252="",Q252=""),"",Q252-A252)</f>
        <v/>
      </c>
      <c r="AA252" s="16" t="str">
        <f aca="false">IF(OR(L252="",J252=""),"",L252*IF(K252="",$C$3,K252)*J252*IF(E252="Short",1,-1))</f>
        <v/>
      </c>
      <c r="AB252" s="16" t="str">
        <f aca="false">IF(OR(A252="",L252="",J252=""),"",IF(N(U252)&gt;0,U252,IF(E252="Long",L252*IF(K252="",$C$3,K252)*J252,IF(AND(N(F252)&gt;0,N(G252)&gt;0),MAX(0,ABS(F252-G252)-L252)*IF(K252="",$C$3,K252)*J252,IF(AND(D252="Put",N(F252)&gt;0),MAX(0,F252-L252)*IF(K252="",$C$3,K252)*J252,"")))))</f>
        <v/>
      </c>
      <c r="AC252" s="16" t="str">
        <f aca="false">IF(OR(A252="",L252="",J252="",R252="",R252="Open"),"",IF(E252="Short",L252-N(S252),N(S252)-L252)*IF(K252="",$C$3,K252)*J252-N(T252))</f>
        <v/>
      </c>
      <c r="AD252" s="17" t="str">
        <f aca="false">IF(OR(AC252="",AB252=""),"",IF(AB252&gt;0,AC252/AB252,""))</f>
        <v/>
      </c>
      <c r="AE252" s="18" t="str">
        <f aca="false">IF(OR(AC252="",Q252=""),"",DATE(YEAR(Q252),MONTH(Q252),1))</f>
        <v/>
      </c>
      <c r="AF252" s="15" t="str">
        <f aca="false">IF(AC252="","",1)</f>
        <v/>
      </c>
    </row>
    <row r="253" customFormat="false" ht="15" hidden="false" customHeight="false" outlineLevel="0" collapsed="false">
      <c r="A253" s="8"/>
      <c r="B253" s="9"/>
      <c r="C253" s="34"/>
      <c r="D253" s="34"/>
      <c r="E253" s="34"/>
      <c r="F253" s="10"/>
      <c r="G253" s="10"/>
      <c r="H253" s="8"/>
      <c r="I253" s="10"/>
      <c r="J253" s="9"/>
      <c r="K253" s="9"/>
      <c r="L253" s="10"/>
      <c r="M253" s="11"/>
      <c r="N253" s="12"/>
      <c r="O253" s="13"/>
      <c r="P253" s="13"/>
      <c r="Q253" s="8"/>
      <c r="R253" s="34"/>
      <c r="S253" s="10"/>
      <c r="T253" s="14"/>
      <c r="U253" s="14"/>
      <c r="V253" s="34"/>
      <c r="W253" s="34"/>
      <c r="X253" s="13"/>
      <c r="Y253" s="15" t="str">
        <f aca="false">IF(OR(A253="",H253=""),"",H253-A253)</f>
        <v/>
      </c>
      <c r="Z253" s="15" t="str">
        <f aca="false">IF(OR(A253="",Q253=""),"",Q253-A253)</f>
        <v/>
      </c>
      <c r="AA253" s="16" t="str">
        <f aca="false">IF(OR(L253="",J253=""),"",L253*IF(K253="",$C$3,K253)*J253*IF(E253="Short",1,-1))</f>
        <v/>
      </c>
      <c r="AB253" s="16" t="str">
        <f aca="false">IF(OR(A253="",L253="",J253=""),"",IF(N(U253)&gt;0,U253,IF(E253="Long",L253*IF(K253="",$C$3,K253)*J253,IF(AND(N(F253)&gt;0,N(G253)&gt;0),MAX(0,ABS(F253-G253)-L253)*IF(K253="",$C$3,K253)*J253,IF(AND(D253="Put",N(F253)&gt;0),MAX(0,F253-L253)*IF(K253="",$C$3,K253)*J253,"")))))</f>
        <v/>
      </c>
      <c r="AC253" s="16" t="str">
        <f aca="false">IF(OR(A253="",L253="",J253="",R253="",R253="Open"),"",IF(E253="Short",L253-N(S253),N(S253)-L253)*IF(K253="",$C$3,K253)*J253-N(T253))</f>
        <v/>
      </c>
      <c r="AD253" s="17" t="str">
        <f aca="false">IF(OR(AC253="",AB253=""),"",IF(AB253&gt;0,AC253/AB253,""))</f>
        <v/>
      </c>
      <c r="AE253" s="18" t="str">
        <f aca="false">IF(OR(AC253="",Q253=""),"",DATE(YEAR(Q253),MONTH(Q253),1))</f>
        <v/>
      </c>
      <c r="AF253" s="15" t="str">
        <f aca="false">IF(AC253="","",1)</f>
        <v/>
      </c>
    </row>
    <row r="254" customFormat="false" ht="15" hidden="false" customHeight="false" outlineLevel="0" collapsed="false">
      <c r="A254" s="8"/>
      <c r="B254" s="9"/>
      <c r="C254" s="34"/>
      <c r="D254" s="34"/>
      <c r="E254" s="34"/>
      <c r="F254" s="10"/>
      <c r="G254" s="10"/>
      <c r="H254" s="8"/>
      <c r="I254" s="10"/>
      <c r="J254" s="9"/>
      <c r="K254" s="9"/>
      <c r="L254" s="10"/>
      <c r="M254" s="11"/>
      <c r="N254" s="12"/>
      <c r="O254" s="13"/>
      <c r="P254" s="13"/>
      <c r="Q254" s="8"/>
      <c r="R254" s="34"/>
      <c r="S254" s="10"/>
      <c r="T254" s="14"/>
      <c r="U254" s="14"/>
      <c r="V254" s="34"/>
      <c r="W254" s="34"/>
      <c r="X254" s="13"/>
      <c r="Y254" s="15" t="str">
        <f aca="false">IF(OR(A254="",H254=""),"",H254-A254)</f>
        <v/>
      </c>
      <c r="Z254" s="15" t="str">
        <f aca="false">IF(OR(A254="",Q254=""),"",Q254-A254)</f>
        <v/>
      </c>
      <c r="AA254" s="16" t="str">
        <f aca="false">IF(OR(L254="",J254=""),"",L254*IF(K254="",$C$3,K254)*J254*IF(E254="Short",1,-1))</f>
        <v/>
      </c>
      <c r="AB254" s="16" t="str">
        <f aca="false">IF(OR(A254="",L254="",J254=""),"",IF(N(U254)&gt;0,U254,IF(E254="Long",L254*IF(K254="",$C$3,K254)*J254,IF(AND(N(F254)&gt;0,N(G254)&gt;0),MAX(0,ABS(F254-G254)-L254)*IF(K254="",$C$3,K254)*J254,IF(AND(D254="Put",N(F254)&gt;0),MAX(0,F254-L254)*IF(K254="",$C$3,K254)*J254,"")))))</f>
        <v/>
      </c>
      <c r="AC254" s="16" t="str">
        <f aca="false">IF(OR(A254="",L254="",J254="",R254="",R254="Open"),"",IF(E254="Short",L254-N(S254),N(S254)-L254)*IF(K254="",$C$3,K254)*J254-N(T254))</f>
        <v/>
      </c>
      <c r="AD254" s="17" t="str">
        <f aca="false">IF(OR(AC254="",AB254=""),"",IF(AB254&gt;0,AC254/AB254,""))</f>
        <v/>
      </c>
      <c r="AE254" s="18" t="str">
        <f aca="false">IF(OR(AC254="",Q254=""),"",DATE(YEAR(Q254),MONTH(Q254),1))</f>
        <v/>
      </c>
      <c r="AF254" s="15" t="str">
        <f aca="false">IF(AC254="","",1)</f>
        <v/>
      </c>
    </row>
    <row r="255" customFormat="false" ht="15" hidden="false" customHeight="false" outlineLevel="0" collapsed="false">
      <c r="A255" s="8"/>
      <c r="B255" s="9"/>
      <c r="C255" s="34"/>
      <c r="D255" s="34"/>
      <c r="E255" s="34"/>
      <c r="F255" s="10"/>
      <c r="G255" s="10"/>
      <c r="H255" s="8"/>
      <c r="I255" s="10"/>
      <c r="J255" s="9"/>
      <c r="K255" s="9"/>
      <c r="L255" s="10"/>
      <c r="M255" s="11"/>
      <c r="N255" s="12"/>
      <c r="O255" s="13"/>
      <c r="P255" s="13"/>
      <c r="Q255" s="8"/>
      <c r="R255" s="34"/>
      <c r="S255" s="10"/>
      <c r="T255" s="14"/>
      <c r="U255" s="14"/>
      <c r="V255" s="34"/>
      <c r="W255" s="34"/>
      <c r="X255" s="13"/>
      <c r="Y255" s="15" t="str">
        <f aca="false">IF(OR(A255="",H255=""),"",H255-A255)</f>
        <v/>
      </c>
      <c r="Z255" s="15" t="str">
        <f aca="false">IF(OR(A255="",Q255=""),"",Q255-A255)</f>
        <v/>
      </c>
      <c r="AA255" s="16" t="str">
        <f aca="false">IF(OR(L255="",J255=""),"",L255*IF(K255="",$C$3,K255)*J255*IF(E255="Short",1,-1))</f>
        <v/>
      </c>
      <c r="AB255" s="16" t="str">
        <f aca="false">IF(OR(A255="",L255="",J255=""),"",IF(N(U255)&gt;0,U255,IF(E255="Long",L255*IF(K255="",$C$3,K255)*J255,IF(AND(N(F255)&gt;0,N(G255)&gt;0),MAX(0,ABS(F255-G255)-L255)*IF(K255="",$C$3,K255)*J255,IF(AND(D255="Put",N(F255)&gt;0),MAX(0,F255-L255)*IF(K255="",$C$3,K255)*J255,"")))))</f>
        <v/>
      </c>
      <c r="AC255" s="16" t="str">
        <f aca="false">IF(OR(A255="",L255="",J255="",R255="",R255="Open"),"",IF(E255="Short",L255-N(S255),N(S255)-L255)*IF(K255="",$C$3,K255)*J255-N(T255))</f>
        <v/>
      </c>
      <c r="AD255" s="17" t="str">
        <f aca="false">IF(OR(AC255="",AB255=""),"",IF(AB255&gt;0,AC255/AB255,""))</f>
        <v/>
      </c>
      <c r="AE255" s="18" t="str">
        <f aca="false">IF(OR(AC255="",Q255=""),"",DATE(YEAR(Q255),MONTH(Q255),1))</f>
        <v/>
      </c>
      <c r="AF255" s="15" t="str">
        <f aca="false">IF(AC255="","",1)</f>
        <v/>
      </c>
    </row>
    <row r="256" customFormat="false" ht="15" hidden="false" customHeight="false" outlineLevel="0" collapsed="false">
      <c r="A256" s="8"/>
      <c r="B256" s="9"/>
      <c r="C256" s="34"/>
      <c r="D256" s="34"/>
      <c r="E256" s="34"/>
      <c r="F256" s="10"/>
      <c r="G256" s="10"/>
      <c r="H256" s="8"/>
      <c r="I256" s="10"/>
      <c r="J256" s="9"/>
      <c r="K256" s="9"/>
      <c r="L256" s="10"/>
      <c r="M256" s="11"/>
      <c r="N256" s="12"/>
      <c r="O256" s="13"/>
      <c r="P256" s="13"/>
      <c r="Q256" s="8"/>
      <c r="R256" s="34"/>
      <c r="S256" s="10"/>
      <c r="T256" s="14"/>
      <c r="U256" s="14"/>
      <c r="V256" s="34"/>
      <c r="W256" s="34"/>
      <c r="X256" s="13"/>
      <c r="Y256" s="15" t="str">
        <f aca="false">IF(OR(A256="",H256=""),"",H256-A256)</f>
        <v/>
      </c>
      <c r="Z256" s="15" t="str">
        <f aca="false">IF(OR(A256="",Q256=""),"",Q256-A256)</f>
        <v/>
      </c>
      <c r="AA256" s="16" t="str">
        <f aca="false">IF(OR(L256="",J256=""),"",L256*IF(K256="",$C$3,K256)*J256*IF(E256="Short",1,-1))</f>
        <v/>
      </c>
      <c r="AB256" s="16" t="str">
        <f aca="false">IF(OR(A256="",L256="",J256=""),"",IF(N(U256)&gt;0,U256,IF(E256="Long",L256*IF(K256="",$C$3,K256)*J256,IF(AND(N(F256)&gt;0,N(G256)&gt;0),MAX(0,ABS(F256-G256)-L256)*IF(K256="",$C$3,K256)*J256,IF(AND(D256="Put",N(F256)&gt;0),MAX(0,F256-L256)*IF(K256="",$C$3,K256)*J256,"")))))</f>
        <v/>
      </c>
      <c r="AC256" s="16" t="str">
        <f aca="false">IF(OR(A256="",L256="",J256="",R256="",R256="Open"),"",IF(E256="Short",L256-N(S256),N(S256)-L256)*IF(K256="",$C$3,K256)*J256-N(T256))</f>
        <v/>
      </c>
      <c r="AD256" s="17" t="str">
        <f aca="false">IF(OR(AC256="",AB256=""),"",IF(AB256&gt;0,AC256/AB256,""))</f>
        <v/>
      </c>
      <c r="AE256" s="18" t="str">
        <f aca="false">IF(OR(AC256="",Q256=""),"",DATE(YEAR(Q256),MONTH(Q256),1))</f>
        <v/>
      </c>
      <c r="AF256" s="15" t="str">
        <f aca="false">IF(AC256="","",1)</f>
        <v/>
      </c>
    </row>
    <row r="257" customFormat="false" ht="15" hidden="false" customHeight="false" outlineLevel="0" collapsed="false">
      <c r="A257" s="8"/>
      <c r="B257" s="9"/>
      <c r="C257" s="34"/>
      <c r="D257" s="34"/>
      <c r="E257" s="34"/>
      <c r="F257" s="10"/>
      <c r="G257" s="10"/>
      <c r="H257" s="8"/>
      <c r="I257" s="10"/>
      <c r="J257" s="9"/>
      <c r="K257" s="9"/>
      <c r="L257" s="10"/>
      <c r="M257" s="11"/>
      <c r="N257" s="12"/>
      <c r="O257" s="13"/>
      <c r="P257" s="13"/>
      <c r="Q257" s="8"/>
      <c r="R257" s="34"/>
      <c r="S257" s="10"/>
      <c r="T257" s="14"/>
      <c r="U257" s="14"/>
      <c r="V257" s="34"/>
      <c r="W257" s="34"/>
      <c r="X257" s="13"/>
      <c r="Y257" s="15" t="str">
        <f aca="false">IF(OR(A257="",H257=""),"",H257-A257)</f>
        <v/>
      </c>
      <c r="Z257" s="15" t="str">
        <f aca="false">IF(OR(A257="",Q257=""),"",Q257-A257)</f>
        <v/>
      </c>
      <c r="AA257" s="16" t="str">
        <f aca="false">IF(OR(L257="",J257=""),"",L257*IF(K257="",$C$3,K257)*J257*IF(E257="Short",1,-1))</f>
        <v/>
      </c>
      <c r="AB257" s="16" t="str">
        <f aca="false">IF(OR(A257="",L257="",J257=""),"",IF(N(U257)&gt;0,U257,IF(E257="Long",L257*IF(K257="",$C$3,K257)*J257,IF(AND(N(F257)&gt;0,N(G257)&gt;0),MAX(0,ABS(F257-G257)-L257)*IF(K257="",$C$3,K257)*J257,IF(AND(D257="Put",N(F257)&gt;0),MAX(0,F257-L257)*IF(K257="",$C$3,K257)*J257,"")))))</f>
        <v/>
      </c>
      <c r="AC257" s="16" t="str">
        <f aca="false">IF(OR(A257="",L257="",J257="",R257="",R257="Open"),"",IF(E257="Short",L257-N(S257),N(S257)-L257)*IF(K257="",$C$3,K257)*J257-N(T257))</f>
        <v/>
      </c>
      <c r="AD257" s="17" t="str">
        <f aca="false">IF(OR(AC257="",AB257=""),"",IF(AB257&gt;0,AC257/AB257,""))</f>
        <v/>
      </c>
      <c r="AE257" s="18" t="str">
        <f aca="false">IF(OR(AC257="",Q257=""),"",DATE(YEAR(Q257),MONTH(Q257),1))</f>
        <v/>
      </c>
      <c r="AF257" s="15" t="str">
        <f aca="false">IF(AC257="","",1)</f>
        <v/>
      </c>
    </row>
    <row r="258" customFormat="false" ht="15" hidden="false" customHeight="false" outlineLevel="0" collapsed="false">
      <c r="A258" s="8"/>
      <c r="B258" s="9"/>
      <c r="C258" s="34"/>
      <c r="D258" s="34"/>
      <c r="E258" s="34"/>
      <c r="F258" s="10"/>
      <c r="G258" s="10"/>
      <c r="H258" s="8"/>
      <c r="I258" s="10"/>
      <c r="J258" s="9"/>
      <c r="K258" s="9"/>
      <c r="L258" s="10"/>
      <c r="M258" s="11"/>
      <c r="N258" s="12"/>
      <c r="O258" s="13"/>
      <c r="P258" s="13"/>
      <c r="Q258" s="8"/>
      <c r="R258" s="34"/>
      <c r="S258" s="10"/>
      <c r="T258" s="14"/>
      <c r="U258" s="14"/>
      <c r="V258" s="34"/>
      <c r="W258" s="34"/>
      <c r="X258" s="13"/>
      <c r="Y258" s="15" t="str">
        <f aca="false">IF(OR(A258="",H258=""),"",H258-A258)</f>
        <v/>
      </c>
      <c r="Z258" s="15" t="str">
        <f aca="false">IF(OR(A258="",Q258=""),"",Q258-A258)</f>
        <v/>
      </c>
      <c r="AA258" s="16" t="str">
        <f aca="false">IF(OR(L258="",J258=""),"",L258*IF(K258="",$C$3,K258)*J258*IF(E258="Short",1,-1))</f>
        <v/>
      </c>
      <c r="AB258" s="16" t="str">
        <f aca="false">IF(OR(A258="",L258="",J258=""),"",IF(N(U258)&gt;0,U258,IF(E258="Long",L258*IF(K258="",$C$3,K258)*J258,IF(AND(N(F258)&gt;0,N(G258)&gt;0),MAX(0,ABS(F258-G258)-L258)*IF(K258="",$C$3,K258)*J258,IF(AND(D258="Put",N(F258)&gt;0),MAX(0,F258-L258)*IF(K258="",$C$3,K258)*J258,"")))))</f>
        <v/>
      </c>
      <c r="AC258" s="16" t="str">
        <f aca="false">IF(OR(A258="",L258="",J258="",R258="",R258="Open"),"",IF(E258="Short",L258-N(S258),N(S258)-L258)*IF(K258="",$C$3,K258)*J258-N(T258))</f>
        <v/>
      </c>
      <c r="AD258" s="17" t="str">
        <f aca="false">IF(OR(AC258="",AB258=""),"",IF(AB258&gt;0,AC258/AB258,""))</f>
        <v/>
      </c>
      <c r="AE258" s="18" t="str">
        <f aca="false">IF(OR(AC258="",Q258=""),"",DATE(YEAR(Q258),MONTH(Q258),1))</f>
        <v/>
      </c>
      <c r="AF258" s="15" t="str">
        <f aca="false">IF(AC258="","",1)</f>
        <v/>
      </c>
    </row>
    <row r="259" customFormat="false" ht="15" hidden="false" customHeight="false" outlineLevel="0" collapsed="false">
      <c r="A259" s="8"/>
      <c r="B259" s="9"/>
      <c r="C259" s="34"/>
      <c r="D259" s="34"/>
      <c r="E259" s="34"/>
      <c r="F259" s="10"/>
      <c r="G259" s="10"/>
      <c r="H259" s="8"/>
      <c r="I259" s="10"/>
      <c r="J259" s="9"/>
      <c r="K259" s="9"/>
      <c r="L259" s="10"/>
      <c r="M259" s="11"/>
      <c r="N259" s="12"/>
      <c r="O259" s="13"/>
      <c r="P259" s="13"/>
      <c r="Q259" s="8"/>
      <c r="R259" s="34"/>
      <c r="S259" s="10"/>
      <c r="T259" s="14"/>
      <c r="U259" s="14"/>
      <c r="V259" s="34"/>
      <c r="W259" s="34"/>
      <c r="X259" s="13"/>
      <c r="Y259" s="15" t="str">
        <f aca="false">IF(OR(A259="",H259=""),"",H259-A259)</f>
        <v/>
      </c>
      <c r="Z259" s="15" t="str">
        <f aca="false">IF(OR(A259="",Q259=""),"",Q259-A259)</f>
        <v/>
      </c>
      <c r="AA259" s="16" t="str">
        <f aca="false">IF(OR(L259="",J259=""),"",L259*IF(K259="",$C$3,K259)*J259*IF(E259="Short",1,-1))</f>
        <v/>
      </c>
      <c r="AB259" s="16" t="str">
        <f aca="false">IF(OR(A259="",L259="",J259=""),"",IF(N(U259)&gt;0,U259,IF(E259="Long",L259*IF(K259="",$C$3,K259)*J259,IF(AND(N(F259)&gt;0,N(G259)&gt;0),MAX(0,ABS(F259-G259)-L259)*IF(K259="",$C$3,K259)*J259,IF(AND(D259="Put",N(F259)&gt;0),MAX(0,F259-L259)*IF(K259="",$C$3,K259)*J259,"")))))</f>
        <v/>
      </c>
      <c r="AC259" s="16" t="str">
        <f aca="false">IF(OR(A259="",L259="",J259="",R259="",R259="Open"),"",IF(E259="Short",L259-N(S259),N(S259)-L259)*IF(K259="",$C$3,K259)*J259-N(T259))</f>
        <v/>
      </c>
      <c r="AD259" s="17" t="str">
        <f aca="false">IF(OR(AC259="",AB259=""),"",IF(AB259&gt;0,AC259/AB259,""))</f>
        <v/>
      </c>
      <c r="AE259" s="18" t="str">
        <f aca="false">IF(OR(AC259="",Q259=""),"",DATE(YEAR(Q259),MONTH(Q259),1))</f>
        <v/>
      </c>
      <c r="AF259" s="15" t="str">
        <f aca="false">IF(AC259="","",1)</f>
        <v/>
      </c>
    </row>
    <row r="260" customFormat="false" ht="15" hidden="false" customHeight="false" outlineLevel="0" collapsed="false">
      <c r="A260" s="8"/>
      <c r="B260" s="9"/>
      <c r="C260" s="34"/>
      <c r="D260" s="34"/>
      <c r="E260" s="34"/>
      <c r="F260" s="10"/>
      <c r="G260" s="10"/>
      <c r="H260" s="8"/>
      <c r="I260" s="10"/>
      <c r="J260" s="9"/>
      <c r="K260" s="9"/>
      <c r="L260" s="10"/>
      <c r="M260" s="11"/>
      <c r="N260" s="12"/>
      <c r="O260" s="13"/>
      <c r="P260" s="13"/>
      <c r="Q260" s="8"/>
      <c r="R260" s="34"/>
      <c r="S260" s="10"/>
      <c r="T260" s="14"/>
      <c r="U260" s="14"/>
      <c r="V260" s="34"/>
      <c r="W260" s="34"/>
      <c r="X260" s="13"/>
      <c r="Y260" s="15" t="str">
        <f aca="false">IF(OR(A260="",H260=""),"",H260-A260)</f>
        <v/>
      </c>
      <c r="Z260" s="15" t="str">
        <f aca="false">IF(OR(A260="",Q260=""),"",Q260-A260)</f>
        <v/>
      </c>
      <c r="AA260" s="16" t="str">
        <f aca="false">IF(OR(L260="",J260=""),"",L260*IF(K260="",$C$3,K260)*J260*IF(E260="Short",1,-1))</f>
        <v/>
      </c>
      <c r="AB260" s="16" t="str">
        <f aca="false">IF(OR(A260="",L260="",J260=""),"",IF(N(U260)&gt;0,U260,IF(E260="Long",L260*IF(K260="",$C$3,K260)*J260,IF(AND(N(F260)&gt;0,N(G260)&gt;0),MAX(0,ABS(F260-G260)-L260)*IF(K260="",$C$3,K260)*J260,IF(AND(D260="Put",N(F260)&gt;0),MAX(0,F260-L260)*IF(K260="",$C$3,K260)*J260,"")))))</f>
        <v/>
      </c>
      <c r="AC260" s="16" t="str">
        <f aca="false">IF(OR(A260="",L260="",J260="",R260="",R260="Open"),"",IF(E260="Short",L260-N(S260),N(S260)-L260)*IF(K260="",$C$3,K260)*J260-N(T260))</f>
        <v/>
      </c>
      <c r="AD260" s="17" t="str">
        <f aca="false">IF(OR(AC260="",AB260=""),"",IF(AB260&gt;0,AC260/AB260,""))</f>
        <v/>
      </c>
      <c r="AE260" s="18" t="str">
        <f aca="false">IF(OR(AC260="",Q260=""),"",DATE(YEAR(Q260),MONTH(Q260),1))</f>
        <v/>
      </c>
      <c r="AF260" s="15" t="str">
        <f aca="false">IF(AC260="","",1)</f>
        <v/>
      </c>
    </row>
    <row r="261" customFormat="false" ht="15" hidden="false" customHeight="false" outlineLevel="0" collapsed="false">
      <c r="A261" s="8"/>
      <c r="B261" s="9"/>
      <c r="C261" s="34"/>
      <c r="D261" s="34"/>
      <c r="E261" s="34"/>
      <c r="F261" s="10"/>
      <c r="G261" s="10"/>
      <c r="H261" s="8"/>
      <c r="I261" s="10"/>
      <c r="J261" s="9"/>
      <c r="K261" s="9"/>
      <c r="L261" s="10"/>
      <c r="M261" s="11"/>
      <c r="N261" s="12"/>
      <c r="O261" s="13"/>
      <c r="P261" s="13"/>
      <c r="Q261" s="8"/>
      <c r="R261" s="34"/>
      <c r="S261" s="10"/>
      <c r="T261" s="14"/>
      <c r="U261" s="14"/>
      <c r="V261" s="34"/>
      <c r="W261" s="34"/>
      <c r="X261" s="13"/>
      <c r="Y261" s="15" t="str">
        <f aca="false">IF(OR(A261="",H261=""),"",H261-A261)</f>
        <v/>
      </c>
      <c r="Z261" s="15" t="str">
        <f aca="false">IF(OR(A261="",Q261=""),"",Q261-A261)</f>
        <v/>
      </c>
      <c r="AA261" s="16" t="str">
        <f aca="false">IF(OR(L261="",J261=""),"",L261*IF(K261="",$C$3,K261)*J261*IF(E261="Short",1,-1))</f>
        <v/>
      </c>
      <c r="AB261" s="16" t="str">
        <f aca="false">IF(OR(A261="",L261="",J261=""),"",IF(N(U261)&gt;0,U261,IF(E261="Long",L261*IF(K261="",$C$3,K261)*J261,IF(AND(N(F261)&gt;0,N(G261)&gt;0),MAX(0,ABS(F261-G261)-L261)*IF(K261="",$C$3,K261)*J261,IF(AND(D261="Put",N(F261)&gt;0),MAX(0,F261-L261)*IF(K261="",$C$3,K261)*J261,"")))))</f>
        <v/>
      </c>
      <c r="AC261" s="16" t="str">
        <f aca="false">IF(OR(A261="",L261="",J261="",R261="",R261="Open"),"",IF(E261="Short",L261-N(S261),N(S261)-L261)*IF(K261="",$C$3,K261)*J261-N(T261))</f>
        <v/>
      </c>
      <c r="AD261" s="17" t="str">
        <f aca="false">IF(OR(AC261="",AB261=""),"",IF(AB261&gt;0,AC261/AB261,""))</f>
        <v/>
      </c>
      <c r="AE261" s="18" t="str">
        <f aca="false">IF(OR(AC261="",Q261=""),"",DATE(YEAR(Q261),MONTH(Q261),1))</f>
        <v/>
      </c>
      <c r="AF261" s="15" t="str">
        <f aca="false">IF(AC261="","",1)</f>
        <v/>
      </c>
    </row>
    <row r="262" customFormat="false" ht="15" hidden="false" customHeight="false" outlineLevel="0" collapsed="false">
      <c r="A262" s="8"/>
      <c r="B262" s="9"/>
      <c r="C262" s="34"/>
      <c r="D262" s="34"/>
      <c r="E262" s="34"/>
      <c r="F262" s="10"/>
      <c r="G262" s="10"/>
      <c r="H262" s="8"/>
      <c r="I262" s="10"/>
      <c r="J262" s="9"/>
      <c r="K262" s="9"/>
      <c r="L262" s="10"/>
      <c r="M262" s="11"/>
      <c r="N262" s="12"/>
      <c r="O262" s="13"/>
      <c r="P262" s="13"/>
      <c r="Q262" s="8"/>
      <c r="R262" s="34"/>
      <c r="S262" s="10"/>
      <c r="T262" s="14"/>
      <c r="U262" s="14"/>
      <c r="V262" s="34"/>
      <c r="W262" s="34"/>
      <c r="X262" s="13"/>
      <c r="Y262" s="15" t="str">
        <f aca="false">IF(OR(A262="",H262=""),"",H262-A262)</f>
        <v/>
      </c>
      <c r="Z262" s="15" t="str">
        <f aca="false">IF(OR(A262="",Q262=""),"",Q262-A262)</f>
        <v/>
      </c>
      <c r="AA262" s="16" t="str">
        <f aca="false">IF(OR(L262="",J262=""),"",L262*IF(K262="",$C$3,K262)*J262*IF(E262="Short",1,-1))</f>
        <v/>
      </c>
      <c r="AB262" s="16" t="str">
        <f aca="false">IF(OR(A262="",L262="",J262=""),"",IF(N(U262)&gt;0,U262,IF(E262="Long",L262*IF(K262="",$C$3,K262)*J262,IF(AND(N(F262)&gt;0,N(G262)&gt;0),MAX(0,ABS(F262-G262)-L262)*IF(K262="",$C$3,K262)*J262,IF(AND(D262="Put",N(F262)&gt;0),MAX(0,F262-L262)*IF(K262="",$C$3,K262)*J262,"")))))</f>
        <v/>
      </c>
      <c r="AC262" s="16" t="str">
        <f aca="false">IF(OR(A262="",L262="",J262="",R262="",R262="Open"),"",IF(E262="Short",L262-N(S262),N(S262)-L262)*IF(K262="",$C$3,K262)*J262-N(T262))</f>
        <v/>
      </c>
      <c r="AD262" s="17" t="str">
        <f aca="false">IF(OR(AC262="",AB262=""),"",IF(AB262&gt;0,AC262/AB262,""))</f>
        <v/>
      </c>
      <c r="AE262" s="18" t="str">
        <f aca="false">IF(OR(AC262="",Q262=""),"",DATE(YEAR(Q262),MONTH(Q262),1))</f>
        <v/>
      </c>
      <c r="AF262" s="15" t="str">
        <f aca="false">IF(AC262="","",1)</f>
        <v/>
      </c>
    </row>
    <row r="263" customFormat="false" ht="15" hidden="false" customHeight="false" outlineLevel="0" collapsed="false">
      <c r="A263" s="8"/>
      <c r="B263" s="9"/>
      <c r="C263" s="34"/>
      <c r="D263" s="34"/>
      <c r="E263" s="34"/>
      <c r="F263" s="10"/>
      <c r="G263" s="10"/>
      <c r="H263" s="8"/>
      <c r="I263" s="10"/>
      <c r="J263" s="9"/>
      <c r="K263" s="9"/>
      <c r="L263" s="10"/>
      <c r="M263" s="11"/>
      <c r="N263" s="12"/>
      <c r="O263" s="13"/>
      <c r="P263" s="13"/>
      <c r="Q263" s="8"/>
      <c r="R263" s="34"/>
      <c r="S263" s="10"/>
      <c r="T263" s="14"/>
      <c r="U263" s="14"/>
      <c r="V263" s="34"/>
      <c r="W263" s="34"/>
      <c r="X263" s="13"/>
      <c r="Y263" s="15" t="str">
        <f aca="false">IF(OR(A263="",H263=""),"",H263-A263)</f>
        <v/>
      </c>
      <c r="Z263" s="15" t="str">
        <f aca="false">IF(OR(A263="",Q263=""),"",Q263-A263)</f>
        <v/>
      </c>
      <c r="AA263" s="16" t="str">
        <f aca="false">IF(OR(L263="",J263=""),"",L263*IF(K263="",$C$3,K263)*J263*IF(E263="Short",1,-1))</f>
        <v/>
      </c>
      <c r="AB263" s="16" t="str">
        <f aca="false">IF(OR(A263="",L263="",J263=""),"",IF(N(U263)&gt;0,U263,IF(E263="Long",L263*IF(K263="",$C$3,K263)*J263,IF(AND(N(F263)&gt;0,N(G263)&gt;0),MAX(0,ABS(F263-G263)-L263)*IF(K263="",$C$3,K263)*J263,IF(AND(D263="Put",N(F263)&gt;0),MAX(0,F263-L263)*IF(K263="",$C$3,K263)*J263,"")))))</f>
        <v/>
      </c>
      <c r="AC263" s="16" t="str">
        <f aca="false">IF(OR(A263="",L263="",J263="",R263="",R263="Open"),"",IF(E263="Short",L263-N(S263),N(S263)-L263)*IF(K263="",$C$3,K263)*J263-N(T263))</f>
        <v/>
      </c>
      <c r="AD263" s="17" t="str">
        <f aca="false">IF(OR(AC263="",AB263=""),"",IF(AB263&gt;0,AC263/AB263,""))</f>
        <v/>
      </c>
      <c r="AE263" s="18" t="str">
        <f aca="false">IF(OR(AC263="",Q263=""),"",DATE(YEAR(Q263),MONTH(Q263),1))</f>
        <v/>
      </c>
      <c r="AF263" s="15" t="str">
        <f aca="false">IF(AC263="","",1)</f>
        <v/>
      </c>
    </row>
    <row r="264" customFormat="false" ht="15" hidden="false" customHeight="false" outlineLevel="0" collapsed="false">
      <c r="A264" s="8"/>
      <c r="B264" s="9"/>
      <c r="C264" s="34"/>
      <c r="D264" s="34"/>
      <c r="E264" s="34"/>
      <c r="F264" s="10"/>
      <c r="G264" s="10"/>
      <c r="H264" s="8"/>
      <c r="I264" s="10"/>
      <c r="J264" s="9"/>
      <c r="K264" s="9"/>
      <c r="L264" s="10"/>
      <c r="M264" s="11"/>
      <c r="N264" s="12"/>
      <c r="O264" s="13"/>
      <c r="P264" s="13"/>
      <c r="Q264" s="8"/>
      <c r="R264" s="34"/>
      <c r="S264" s="10"/>
      <c r="T264" s="14"/>
      <c r="U264" s="14"/>
      <c r="V264" s="34"/>
      <c r="W264" s="34"/>
      <c r="X264" s="13"/>
      <c r="Y264" s="15" t="str">
        <f aca="false">IF(OR(A264="",H264=""),"",H264-A264)</f>
        <v/>
      </c>
      <c r="Z264" s="15" t="str">
        <f aca="false">IF(OR(A264="",Q264=""),"",Q264-A264)</f>
        <v/>
      </c>
      <c r="AA264" s="16" t="str">
        <f aca="false">IF(OR(L264="",J264=""),"",L264*IF(K264="",$C$3,K264)*J264*IF(E264="Short",1,-1))</f>
        <v/>
      </c>
      <c r="AB264" s="16" t="str">
        <f aca="false">IF(OR(A264="",L264="",J264=""),"",IF(N(U264)&gt;0,U264,IF(E264="Long",L264*IF(K264="",$C$3,K264)*J264,IF(AND(N(F264)&gt;0,N(G264)&gt;0),MAX(0,ABS(F264-G264)-L264)*IF(K264="",$C$3,K264)*J264,IF(AND(D264="Put",N(F264)&gt;0),MAX(0,F264-L264)*IF(K264="",$C$3,K264)*J264,"")))))</f>
        <v/>
      </c>
      <c r="AC264" s="16" t="str">
        <f aca="false">IF(OR(A264="",L264="",J264="",R264="",R264="Open"),"",IF(E264="Short",L264-N(S264),N(S264)-L264)*IF(K264="",$C$3,K264)*J264-N(T264))</f>
        <v/>
      </c>
      <c r="AD264" s="17" t="str">
        <f aca="false">IF(OR(AC264="",AB264=""),"",IF(AB264&gt;0,AC264/AB264,""))</f>
        <v/>
      </c>
      <c r="AE264" s="18" t="str">
        <f aca="false">IF(OR(AC264="",Q264=""),"",DATE(YEAR(Q264),MONTH(Q264),1))</f>
        <v/>
      </c>
      <c r="AF264" s="15" t="str">
        <f aca="false">IF(AC264="","",1)</f>
        <v/>
      </c>
    </row>
    <row r="265" customFormat="false" ht="15" hidden="false" customHeight="false" outlineLevel="0" collapsed="false">
      <c r="A265" s="8"/>
      <c r="B265" s="9"/>
      <c r="C265" s="34"/>
      <c r="D265" s="34"/>
      <c r="E265" s="34"/>
      <c r="F265" s="10"/>
      <c r="G265" s="10"/>
      <c r="H265" s="8"/>
      <c r="I265" s="10"/>
      <c r="J265" s="9"/>
      <c r="K265" s="9"/>
      <c r="L265" s="10"/>
      <c r="M265" s="11"/>
      <c r="N265" s="12"/>
      <c r="O265" s="13"/>
      <c r="P265" s="13"/>
      <c r="Q265" s="8"/>
      <c r="R265" s="34"/>
      <c r="S265" s="10"/>
      <c r="T265" s="14"/>
      <c r="U265" s="14"/>
      <c r="V265" s="34"/>
      <c r="W265" s="34"/>
      <c r="X265" s="13"/>
      <c r="Y265" s="15" t="str">
        <f aca="false">IF(OR(A265="",H265=""),"",H265-A265)</f>
        <v/>
      </c>
      <c r="Z265" s="15" t="str">
        <f aca="false">IF(OR(A265="",Q265=""),"",Q265-A265)</f>
        <v/>
      </c>
      <c r="AA265" s="16" t="str">
        <f aca="false">IF(OR(L265="",J265=""),"",L265*IF(K265="",$C$3,K265)*J265*IF(E265="Short",1,-1))</f>
        <v/>
      </c>
      <c r="AB265" s="16" t="str">
        <f aca="false">IF(OR(A265="",L265="",J265=""),"",IF(N(U265)&gt;0,U265,IF(E265="Long",L265*IF(K265="",$C$3,K265)*J265,IF(AND(N(F265)&gt;0,N(G265)&gt;0),MAX(0,ABS(F265-G265)-L265)*IF(K265="",$C$3,K265)*J265,IF(AND(D265="Put",N(F265)&gt;0),MAX(0,F265-L265)*IF(K265="",$C$3,K265)*J265,"")))))</f>
        <v/>
      </c>
      <c r="AC265" s="16" t="str">
        <f aca="false">IF(OR(A265="",L265="",J265="",R265="",R265="Open"),"",IF(E265="Short",L265-N(S265),N(S265)-L265)*IF(K265="",$C$3,K265)*J265-N(T265))</f>
        <v/>
      </c>
      <c r="AD265" s="17" t="str">
        <f aca="false">IF(OR(AC265="",AB265=""),"",IF(AB265&gt;0,AC265/AB265,""))</f>
        <v/>
      </c>
      <c r="AE265" s="18" t="str">
        <f aca="false">IF(OR(AC265="",Q265=""),"",DATE(YEAR(Q265),MONTH(Q265),1))</f>
        <v/>
      </c>
      <c r="AF265" s="15" t="str">
        <f aca="false">IF(AC265="","",1)</f>
        <v/>
      </c>
    </row>
    <row r="266" customFormat="false" ht="15" hidden="false" customHeight="false" outlineLevel="0" collapsed="false">
      <c r="A266" s="8"/>
      <c r="B266" s="9"/>
      <c r="C266" s="34"/>
      <c r="D266" s="34"/>
      <c r="E266" s="34"/>
      <c r="F266" s="10"/>
      <c r="G266" s="10"/>
      <c r="H266" s="8"/>
      <c r="I266" s="10"/>
      <c r="J266" s="9"/>
      <c r="K266" s="9"/>
      <c r="L266" s="10"/>
      <c r="M266" s="11"/>
      <c r="N266" s="12"/>
      <c r="O266" s="13"/>
      <c r="P266" s="13"/>
      <c r="Q266" s="8"/>
      <c r="R266" s="34"/>
      <c r="S266" s="10"/>
      <c r="T266" s="14"/>
      <c r="U266" s="14"/>
      <c r="V266" s="34"/>
      <c r="W266" s="34"/>
      <c r="X266" s="13"/>
      <c r="Y266" s="15" t="str">
        <f aca="false">IF(OR(A266="",H266=""),"",H266-A266)</f>
        <v/>
      </c>
      <c r="Z266" s="15" t="str">
        <f aca="false">IF(OR(A266="",Q266=""),"",Q266-A266)</f>
        <v/>
      </c>
      <c r="AA266" s="16" t="str">
        <f aca="false">IF(OR(L266="",J266=""),"",L266*IF(K266="",$C$3,K266)*J266*IF(E266="Short",1,-1))</f>
        <v/>
      </c>
      <c r="AB266" s="16" t="str">
        <f aca="false">IF(OR(A266="",L266="",J266=""),"",IF(N(U266)&gt;0,U266,IF(E266="Long",L266*IF(K266="",$C$3,K266)*J266,IF(AND(N(F266)&gt;0,N(G266)&gt;0),MAX(0,ABS(F266-G266)-L266)*IF(K266="",$C$3,K266)*J266,IF(AND(D266="Put",N(F266)&gt;0),MAX(0,F266-L266)*IF(K266="",$C$3,K266)*J266,"")))))</f>
        <v/>
      </c>
      <c r="AC266" s="16" t="str">
        <f aca="false">IF(OR(A266="",L266="",J266="",R266="",R266="Open"),"",IF(E266="Short",L266-N(S266),N(S266)-L266)*IF(K266="",$C$3,K266)*J266-N(T266))</f>
        <v/>
      </c>
      <c r="AD266" s="17" t="str">
        <f aca="false">IF(OR(AC266="",AB266=""),"",IF(AB266&gt;0,AC266/AB266,""))</f>
        <v/>
      </c>
      <c r="AE266" s="18" t="str">
        <f aca="false">IF(OR(AC266="",Q266=""),"",DATE(YEAR(Q266),MONTH(Q266),1))</f>
        <v/>
      </c>
      <c r="AF266" s="15" t="str">
        <f aca="false">IF(AC266="","",1)</f>
        <v/>
      </c>
    </row>
    <row r="267" customFormat="false" ht="15" hidden="false" customHeight="false" outlineLevel="0" collapsed="false">
      <c r="A267" s="8"/>
      <c r="B267" s="9"/>
      <c r="C267" s="34"/>
      <c r="D267" s="34"/>
      <c r="E267" s="34"/>
      <c r="F267" s="10"/>
      <c r="G267" s="10"/>
      <c r="H267" s="8"/>
      <c r="I267" s="10"/>
      <c r="J267" s="9"/>
      <c r="K267" s="9"/>
      <c r="L267" s="10"/>
      <c r="M267" s="11"/>
      <c r="N267" s="12"/>
      <c r="O267" s="13"/>
      <c r="P267" s="13"/>
      <c r="Q267" s="8"/>
      <c r="R267" s="34"/>
      <c r="S267" s="10"/>
      <c r="T267" s="14"/>
      <c r="U267" s="14"/>
      <c r="V267" s="34"/>
      <c r="W267" s="34"/>
      <c r="X267" s="13"/>
      <c r="Y267" s="15" t="str">
        <f aca="false">IF(OR(A267="",H267=""),"",H267-A267)</f>
        <v/>
      </c>
      <c r="Z267" s="15" t="str">
        <f aca="false">IF(OR(A267="",Q267=""),"",Q267-A267)</f>
        <v/>
      </c>
      <c r="AA267" s="16" t="str">
        <f aca="false">IF(OR(L267="",J267=""),"",L267*IF(K267="",$C$3,K267)*J267*IF(E267="Short",1,-1))</f>
        <v/>
      </c>
      <c r="AB267" s="16" t="str">
        <f aca="false">IF(OR(A267="",L267="",J267=""),"",IF(N(U267)&gt;0,U267,IF(E267="Long",L267*IF(K267="",$C$3,K267)*J267,IF(AND(N(F267)&gt;0,N(G267)&gt;0),MAX(0,ABS(F267-G267)-L267)*IF(K267="",$C$3,K267)*J267,IF(AND(D267="Put",N(F267)&gt;0),MAX(0,F267-L267)*IF(K267="",$C$3,K267)*J267,"")))))</f>
        <v/>
      </c>
      <c r="AC267" s="16" t="str">
        <f aca="false">IF(OR(A267="",L267="",J267="",R267="",R267="Open"),"",IF(E267="Short",L267-N(S267),N(S267)-L267)*IF(K267="",$C$3,K267)*J267-N(T267))</f>
        <v/>
      </c>
      <c r="AD267" s="17" t="str">
        <f aca="false">IF(OR(AC267="",AB267=""),"",IF(AB267&gt;0,AC267/AB267,""))</f>
        <v/>
      </c>
      <c r="AE267" s="18" t="str">
        <f aca="false">IF(OR(AC267="",Q267=""),"",DATE(YEAR(Q267),MONTH(Q267),1))</f>
        <v/>
      </c>
      <c r="AF267" s="15" t="str">
        <f aca="false">IF(AC267="","",1)</f>
        <v/>
      </c>
    </row>
    <row r="268" customFormat="false" ht="15" hidden="false" customHeight="false" outlineLevel="0" collapsed="false">
      <c r="A268" s="8"/>
      <c r="B268" s="9"/>
      <c r="C268" s="34"/>
      <c r="D268" s="34"/>
      <c r="E268" s="34"/>
      <c r="F268" s="10"/>
      <c r="G268" s="10"/>
      <c r="H268" s="8"/>
      <c r="I268" s="10"/>
      <c r="J268" s="9"/>
      <c r="K268" s="9"/>
      <c r="L268" s="10"/>
      <c r="M268" s="11"/>
      <c r="N268" s="12"/>
      <c r="O268" s="13"/>
      <c r="P268" s="13"/>
      <c r="Q268" s="8"/>
      <c r="R268" s="34"/>
      <c r="S268" s="10"/>
      <c r="T268" s="14"/>
      <c r="U268" s="14"/>
      <c r="V268" s="34"/>
      <c r="W268" s="34"/>
      <c r="X268" s="13"/>
      <c r="Y268" s="15" t="str">
        <f aca="false">IF(OR(A268="",H268=""),"",H268-A268)</f>
        <v/>
      </c>
      <c r="Z268" s="15" t="str">
        <f aca="false">IF(OR(A268="",Q268=""),"",Q268-A268)</f>
        <v/>
      </c>
      <c r="AA268" s="16" t="str">
        <f aca="false">IF(OR(L268="",J268=""),"",L268*IF(K268="",$C$3,K268)*J268*IF(E268="Short",1,-1))</f>
        <v/>
      </c>
      <c r="AB268" s="16" t="str">
        <f aca="false">IF(OR(A268="",L268="",J268=""),"",IF(N(U268)&gt;0,U268,IF(E268="Long",L268*IF(K268="",$C$3,K268)*J268,IF(AND(N(F268)&gt;0,N(G268)&gt;0),MAX(0,ABS(F268-G268)-L268)*IF(K268="",$C$3,K268)*J268,IF(AND(D268="Put",N(F268)&gt;0),MAX(0,F268-L268)*IF(K268="",$C$3,K268)*J268,"")))))</f>
        <v/>
      </c>
      <c r="AC268" s="16" t="str">
        <f aca="false">IF(OR(A268="",L268="",J268="",R268="",R268="Open"),"",IF(E268="Short",L268-N(S268),N(S268)-L268)*IF(K268="",$C$3,K268)*J268-N(T268))</f>
        <v/>
      </c>
      <c r="AD268" s="17" t="str">
        <f aca="false">IF(OR(AC268="",AB268=""),"",IF(AB268&gt;0,AC268/AB268,""))</f>
        <v/>
      </c>
      <c r="AE268" s="18" t="str">
        <f aca="false">IF(OR(AC268="",Q268=""),"",DATE(YEAR(Q268),MONTH(Q268),1))</f>
        <v/>
      </c>
      <c r="AF268" s="15" t="str">
        <f aca="false">IF(AC268="","",1)</f>
        <v/>
      </c>
    </row>
    <row r="269" customFormat="false" ht="15" hidden="false" customHeight="false" outlineLevel="0" collapsed="false">
      <c r="A269" s="8"/>
      <c r="B269" s="9"/>
      <c r="C269" s="34"/>
      <c r="D269" s="34"/>
      <c r="E269" s="34"/>
      <c r="F269" s="10"/>
      <c r="G269" s="10"/>
      <c r="H269" s="8"/>
      <c r="I269" s="10"/>
      <c r="J269" s="9"/>
      <c r="K269" s="9"/>
      <c r="L269" s="10"/>
      <c r="M269" s="11"/>
      <c r="N269" s="12"/>
      <c r="O269" s="13"/>
      <c r="P269" s="13"/>
      <c r="Q269" s="8"/>
      <c r="R269" s="34"/>
      <c r="S269" s="10"/>
      <c r="T269" s="14"/>
      <c r="U269" s="14"/>
      <c r="V269" s="34"/>
      <c r="W269" s="34"/>
      <c r="X269" s="13"/>
      <c r="Y269" s="15" t="str">
        <f aca="false">IF(OR(A269="",H269=""),"",H269-A269)</f>
        <v/>
      </c>
      <c r="Z269" s="15" t="str">
        <f aca="false">IF(OR(A269="",Q269=""),"",Q269-A269)</f>
        <v/>
      </c>
      <c r="AA269" s="16" t="str">
        <f aca="false">IF(OR(L269="",J269=""),"",L269*IF(K269="",$C$3,K269)*J269*IF(E269="Short",1,-1))</f>
        <v/>
      </c>
      <c r="AB269" s="16" t="str">
        <f aca="false">IF(OR(A269="",L269="",J269=""),"",IF(N(U269)&gt;0,U269,IF(E269="Long",L269*IF(K269="",$C$3,K269)*J269,IF(AND(N(F269)&gt;0,N(G269)&gt;0),MAX(0,ABS(F269-G269)-L269)*IF(K269="",$C$3,K269)*J269,IF(AND(D269="Put",N(F269)&gt;0),MAX(0,F269-L269)*IF(K269="",$C$3,K269)*J269,"")))))</f>
        <v/>
      </c>
      <c r="AC269" s="16" t="str">
        <f aca="false">IF(OR(A269="",L269="",J269="",R269="",R269="Open"),"",IF(E269="Short",L269-N(S269),N(S269)-L269)*IF(K269="",$C$3,K269)*J269-N(T269))</f>
        <v/>
      </c>
      <c r="AD269" s="17" t="str">
        <f aca="false">IF(OR(AC269="",AB269=""),"",IF(AB269&gt;0,AC269/AB269,""))</f>
        <v/>
      </c>
      <c r="AE269" s="18" t="str">
        <f aca="false">IF(OR(AC269="",Q269=""),"",DATE(YEAR(Q269),MONTH(Q269),1))</f>
        <v/>
      </c>
      <c r="AF269" s="15" t="str">
        <f aca="false">IF(AC269="","",1)</f>
        <v/>
      </c>
    </row>
    <row r="270" customFormat="false" ht="15" hidden="false" customHeight="false" outlineLevel="0" collapsed="false">
      <c r="A270" s="8"/>
      <c r="B270" s="9"/>
      <c r="C270" s="34"/>
      <c r="D270" s="34"/>
      <c r="E270" s="34"/>
      <c r="F270" s="10"/>
      <c r="G270" s="10"/>
      <c r="H270" s="8"/>
      <c r="I270" s="10"/>
      <c r="J270" s="9"/>
      <c r="K270" s="9"/>
      <c r="L270" s="10"/>
      <c r="M270" s="11"/>
      <c r="N270" s="12"/>
      <c r="O270" s="13"/>
      <c r="P270" s="13"/>
      <c r="Q270" s="8"/>
      <c r="R270" s="34"/>
      <c r="S270" s="10"/>
      <c r="T270" s="14"/>
      <c r="U270" s="14"/>
      <c r="V270" s="34"/>
      <c r="W270" s="34"/>
      <c r="X270" s="13"/>
      <c r="Y270" s="15" t="str">
        <f aca="false">IF(OR(A270="",H270=""),"",H270-A270)</f>
        <v/>
      </c>
      <c r="Z270" s="15" t="str">
        <f aca="false">IF(OR(A270="",Q270=""),"",Q270-A270)</f>
        <v/>
      </c>
      <c r="AA270" s="16" t="str">
        <f aca="false">IF(OR(L270="",J270=""),"",L270*IF(K270="",$C$3,K270)*J270*IF(E270="Short",1,-1))</f>
        <v/>
      </c>
      <c r="AB270" s="16" t="str">
        <f aca="false">IF(OR(A270="",L270="",J270=""),"",IF(N(U270)&gt;0,U270,IF(E270="Long",L270*IF(K270="",$C$3,K270)*J270,IF(AND(N(F270)&gt;0,N(G270)&gt;0),MAX(0,ABS(F270-G270)-L270)*IF(K270="",$C$3,K270)*J270,IF(AND(D270="Put",N(F270)&gt;0),MAX(0,F270-L270)*IF(K270="",$C$3,K270)*J270,"")))))</f>
        <v/>
      </c>
      <c r="AC270" s="16" t="str">
        <f aca="false">IF(OR(A270="",L270="",J270="",R270="",R270="Open"),"",IF(E270="Short",L270-N(S270),N(S270)-L270)*IF(K270="",$C$3,K270)*J270-N(T270))</f>
        <v/>
      </c>
      <c r="AD270" s="17" t="str">
        <f aca="false">IF(OR(AC270="",AB270=""),"",IF(AB270&gt;0,AC270/AB270,""))</f>
        <v/>
      </c>
      <c r="AE270" s="18" t="str">
        <f aca="false">IF(OR(AC270="",Q270=""),"",DATE(YEAR(Q270),MONTH(Q270),1))</f>
        <v/>
      </c>
      <c r="AF270" s="15" t="str">
        <f aca="false">IF(AC270="","",1)</f>
        <v/>
      </c>
    </row>
    <row r="271" customFormat="false" ht="15" hidden="false" customHeight="false" outlineLevel="0" collapsed="false">
      <c r="A271" s="8"/>
      <c r="B271" s="9"/>
      <c r="C271" s="34"/>
      <c r="D271" s="34"/>
      <c r="E271" s="34"/>
      <c r="F271" s="10"/>
      <c r="G271" s="10"/>
      <c r="H271" s="8"/>
      <c r="I271" s="10"/>
      <c r="J271" s="9"/>
      <c r="K271" s="9"/>
      <c r="L271" s="10"/>
      <c r="M271" s="11"/>
      <c r="N271" s="12"/>
      <c r="O271" s="13"/>
      <c r="P271" s="13"/>
      <c r="Q271" s="8"/>
      <c r="R271" s="34"/>
      <c r="S271" s="10"/>
      <c r="T271" s="14"/>
      <c r="U271" s="14"/>
      <c r="V271" s="34"/>
      <c r="W271" s="34"/>
      <c r="X271" s="13"/>
      <c r="Y271" s="15" t="str">
        <f aca="false">IF(OR(A271="",H271=""),"",H271-A271)</f>
        <v/>
      </c>
      <c r="Z271" s="15" t="str">
        <f aca="false">IF(OR(A271="",Q271=""),"",Q271-A271)</f>
        <v/>
      </c>
      <c r="AA271" s="16" t="str">
        <f aca="false">IF(OR(L271="",J271=""),"",L271*IF(K271="",$C$3,K271)*J271*IF(E271="Short",1,-1))</f>
        <v/>
      </c>
      <c r="AB271" s="16" t="str">
        <f aca="false">IF(OR(A271="",L271="",J271=""),"",IF(N(U271)&gt;0,U271,IF(E271="Long",L271*IF(K271="",$C$3,K271)*J271,IF(AND(N(F271)&gt;0,N(G271)&gt;0),MAX(0,ABS(F271-G271)-L271)*IF(K271="",$C$3,K271)*J271,IF(AND(D271="Put",N(F271)&gt;0),MAX(0,F271-L271)*IF(K271="",$C$3,K271)*J271,"")))))</f>
        <v/>
      </c>
      <c r="AC271" s="16" t="str">
        <f aca="false">IF(OR(A271="",L271="",J271="",R271="",R271="Open"),"",IF(E271="Short",L271-N(S271),N(S271)-L271)*IF(K271="",$C$3,K271)*J271-N(T271))</f>
        <v/>
      </c>
      <c r="AD271" s="17" t="str">
        <f aca="false">IF(OR(AC271="",AB271=""),"",IF(AB271&gt;0,AC271/AB271,""))</f>
        <v/>
      </c>
      <c r="AE271" s="18" t="str">
        <f aca="false">IF(OR(AC271="",Q271=""),"",DATE(YEAR(Q271),MONTH(Q271),1))</f>
        <v/>
      </c>
      <c r="AF271" s="15" t="str">
        <f aca="false">IF(AC271="","",1)</f>
        <v/>
      </c>
    </row>
    <row r="272" customFormat="false" ht="15" hidden="false" customHeight="false" outlineLevel="0" collapsed="false">
      <c r="A272" s="8"/>
      <c r="B272" s="9"/>
      <c r="C272" s="34"/>
      <c r="D272" s="34"/>
      <c r="E272" s="34"/>
      <c r="F272" s="10"/>
      <c r="G272" s="10"/>
      <c r="H272" s="8"/>
      <c r="I272" s="10"/>
      <c r="J272" s="9"/>
      <c r="K272" s="9"/>
      <c r="L272" s="10"/>
      <c r="M272" s="11"/>
      <c r="N272" s="12"/>
      <c r="O272" s="13"/>
      <c r="P272" s="13"/>
      <c r="Q272" s="8"/>
      <c r="R272" s="34"/>
      <c r="S272" s="10"/>
      <c r="T272" s="14"/>
      <c r="U272" s="14"/>
      <c r="V272" s="34"/>
      <c r="W272" s="34"/>
      <c r="X272" s="13"/>
      <c r="Y272" s="15" t="str">
        <f aca="false">IF(OR(A272="",H272=""),"",H272-A272)</f>
        <v/>
      </c>
      <c r="Z272" s="15" t="str">
        <f aca="false">IF(OR(A272="",Q272=""),"",Q272-A272)</f>
        <v/>
      </c>
      <c r="AA272" s="16" t="str">
        <f aca="false">IF(OR(L272="",J272=""),"",L272*IF(K272="",$C$3,K272)*J272*IF(E272="Short",1,-1))</f>
        <v/>
      </c>
      <c r="AB272" s="16" t="str">
        <f aca="false">IF(OR(A272="",L272="",J272=""),"",IF(N(U272)&gt;0,U272,IF(E272="Long",L272*IF(K272="",$C$3,K272)*J272,IF(AND(N(F272)&gt;0,N(G272)&gt;0),MAX(0,ABS(F272-G272)-L272)*IF(K272="",$C$3,K272)*J272,IF(AND(D272="Put",N(F272)&gt;0),MAX(0,F272-L272)*IF(K272="",$C$3,K272)*J272,"")))))</f>
        <v/>
      </c>
      <c r="AC272" s="16" t="str">
        <f aca="false">IF(OR(A272="",L272="",J272="",R272="",R272="Open"),"",IF(E272="Short",L272-N(S272),N(S272)-L272)*IF(K272="",$C$3,K272)*J272-N(T272))</f>
        <v/>
      </c>
      <c r="AD272" s="17" t="str">
        <f aca="false">IF(OR(AC272="",AB272=""),"",IF(AB272&gt;0,AC272/AB272,""))</f>
        <v/>
      </c>
      <c r="AE272" s="18" t="str">
        <f aca="false">IF(OR(AC272="",Q272=""),"",DATE(YEAR(Q272),MONTH(Q272),1))</f>
        <v/>
      </c>
      <c r="AF272" s="15" t="str">
        <f aca="false">IF(AC272="","",1)</f>
        <v/>
      </c>
    </row>
    <row r="273" customFormat="false" ht="15" hidden="false" customHeight="false" outlineLevel="0" collapsed="false">
      <c r="A273" s="8"/>
      <c r="B273" s="9"/>
      <c r="C273" s="34"/>
      <c r="D273" s="34"/>
      <c r="E273" s="34"/>
      <c r="F273" s="10"/>
      <c r="G273" s="10"/>
      <c r="H273" s="8"/>
      <c r="I273" s="10"/>
      <c r="J273" s="9"/>
      <c r="K273" s="9"/>
      <c r="L273" s="10"/>
      <c r="M273" s="11"/>
      <c r="N273" s="12"/>
      <c r="O273" s="13"/>
      <c r="P273" s="13"/>
      <c r="Q273" s="8"/>
      <c r="R273" s="34"/>
      <c r="S273" s="10"/>
      <c r="T273" s="14"/>
      <c r="U273" s="14"/>
      <c r="V273" s="34"/>
      <c r="W273" s="34"/>
      <c r="X273" s="13"/>
      <c r="Y273" s="15" t="str">
        <f aca="false">IF(OR(A273="",H273=""),"",H273-A273)</f>
        <v/>
      </c>
      <c r="Z273" s="15" t="str">
        <f aca="false">IF(OR(A273="",Q273=""),"",Q273-A273)</f>
        <v/>
      </c>
      <c r="AA273" s="16" t="str">
        <f aca="false">IF(OR(L273="",J273=""),"",L273*IF(K273="",$C$3,K273)*J273*IF(E273="Short",1,-1))</f>
        <v/>
      </c>
      <c r="AB273" s="16" t="str">
        <f aca="false">IF(OR(A273="",L273="",J273=""),"",IF(N(U273)&gt;0,U273,IF(E273="Long",L273*IF(K273="",$C$3,K273)*J273,IF(AND(N(F273)&gt;0,N(G273)&gt;0),MAX(0,ABS(F273-G273)-L273)*IF(K273="",$C$3,K273)*J273,IF(AND(D273="Put",N(F273)&gt;0),MAX(0,F273-L273)*IF(K273="",$C$3,K273)*J273,"")))))</f>
        <v/>
      </c>
      <c r="AC273" s="16" t="str">
        <f aca="false">IF(OR(A273="",L273="",J273="",R273="",R273="Open"),"",IF(E273="Short",L273-N(S273),N(S273)-L273)*IF(K273="",$C$3,K273)*J273-N(T273))</f>
        <v/>
      </c>
      <c r="AD273" s="17" t="str">
        <f aca="false">IF(OR(AC273="",AB273=""),"",IF(AB273&gt;0,AC273/AB273,""))</f>
        <v/>
      </c>
      <c r="AE273" s="18" t="str">
        <f aca="false">IF(OR(AC273="",Q273=""),"",DATE(YEAR(Q273),MONTH(Q273),1))</f>
        <v/>
      </c>
      <c r="AF273" s="15" t="str">
        <f aca="false">IF(AC273="","",1)</f>
        <v/>
      </c>
    </row>
    <row r="274" customFormat="false" ht="15" hidden="false" customHeight="false" outlineLevel="0" collapsed="false">
      <c r="A274" s="8"/>
      <c r="B274" s="9"/>
      <c r="C274" s="34"/>
      <c r="D274" s="34"/>
      <c r="E274" s="34"/>
      <c r="F274" s="10"/>
      <c r="G274" s="10"/>
      <c r="H274" s="8"/>
      <c r="I274" s="10"/>
      <c r="J274" s="9"/>
      <c r="K274" s="9"/>
      <c r="L274" s="10"/>
      <c r="M274" s="11"/>
      <c r="N274" s="12"/>
      <c r="O274" s="13"/>
      <c r="P274" s="13"/>
      <c r="Q274" s="8"/>
      <c r="R274" s="34"/>
      <c r="S274" s="10"/>
      <c r="T274" s="14"/>
      <c r="U274" s="14"/>
      <c r="V274" s="34"/>
      <c r="W274" s="34"/>
      <c r="X274" s="13"/>
      <c r="Y274" s="15" t="str">
        <f aca="false">IF(OR(A274="",H274=""),"",H274-A274)</f>
        <v/>
      </c>
      <c r="Z274" s="15" t="str">
        <f aca="false">IF(OR(A274="",Q274=""),"",Q274-A274)</f>
        <v/>
      </c>
      <c r="AA274" s="16" t="str">
        <f aca="false">IF(OR(L274="",J274=""),"",L274*IF(K274="",$C$3,K274)*J274*IF(E274="Short",1,-1))</f>
        <v/>
      </c>
      <c r="AB274" s="16" t="str">
        <f aca="false">IF(OR(A274="",L274="",J274=""),"",IF(N(U274)&gt;0,U274,IF(E274="Long",L274*IF(K274="",$C$3,K274)*J274,IF(AND(N(F274)&gt;0,N(G274)&gt;0),MAX(0,ABS(F274-G274)-L274)*IF(K274="",$C$3,K274)*J274,IF(AND(D274="Put",N(F274)&gt;0),MAX(0,F274-L274)*IF(K274="",$C$3,K274)*J274,"")))))</f>
        <v/>
      </c>
      <c r="AC274" s="16" t="str">
        <f aca="false">IF(OR(A274="",L274="",J274="",R274="",R274="Open"),"",IF(E274="Short",L274-N(S274),N(S274)-L274)*IF(K274="",$C$3,K274)*J274-N(T274))</f>
        <v/>
      </c>
      <c r="AD274" s="17" t="str">
        <f aca="false">IF(OR(AC274="",AB274=""),"",IF(AB274&gt;0,AC274/AB274,""))</f>
        <v/>
      </c>
      <c r="AE274" s="18" t="str">
        <f aca="false">IF(OR(AC274="",Q274=""),"",DATE(YEAR(Q274),MONTH(Q274),1))</f>
        <v/>
      </c>
      <c r="AF274" s="15" t="str">
        <f aca="false">IF(AC274="","",1)</f>
        <v/>
      </c>
    </row>
    <row r="275" customFormat="false" ht="15" hidden="false" customHeight="false" outlineLevel="0" collapsed="false">
      <c r="A275" s="8"/>
      <c r="B275" s="9"/>
      <c r="C275" s="34"/>
      <c r="D275" s="34"/>
      <c r="E275" s="34"/>
      <c r="F275" s="10"/>
      <c r="G275" s="10"/>
      <c r="H275" s="8"/>
      <c r="I275" s="10"/>
      <c r="J275" s="9"/>
      <c r="K275" s="9"/>
      <c r="L275" s="10"/>
      <c r="M275" s="11"/>
      <c r="N275" s="12"/>
      <c r="O275" s="13"/>
      <c r="P275" s="13"/>
      <c r="Q275" s="8"/>
      <c r="R275" s="34"/>
      <c r="S275" s="10"/>
      <c r="T275" s="14"/>
      <c r="U275" s="14"/>
      <c r="V275" s="34"/>
      <c r="W275" s="34"/>
      <c r="X275" s="13"/>
      <c r="Y275" s="15" t="str">
        <f aca="false">IF(OR(A275="",H275=""),"",H275-A275)</f>
        <v/>
      </c>
      <c r="Z275" s="15" t="str">
        <f aca="false">IF(OR(A275="",Q275=""),"",Q275-A275)</f>
        <v/>
      </c>
      <c r="AA275" s="16" t="str">
        <f aca="false">IF(OR(L275="",J275=""),"",L275*IF(K275="",$C$3,K275)*J275*IF(E275="Short",1,-1))</f>
        <v/>
      </c>
      <c r="AB275" s="16" t="str">
        <f aca="false">IF(OR(A275="",L275="",J275=""),"",IF(N(U275)&gt;0,U275,IF(E275="Long",L275*IF(K275="",$C$3,K275)*J275,IF(AND(N(F275)&gt;0,N(G275)&gt;0),MAX(0,ABS(F275-G275)-L275)*IF(K275="",$C$3,K275)*J275,IF(AND(D275="Put",N(F275)&gt;0),MAX(0,F275-L275)*IF(K275="",$C$3,K275)*J275,"")))))</f>
        <v/>
      </c>
      <c r="AC275" s="16" t="str">
        <f aca="false">IF(OR(A275="",L275="",J275="",R275="",R275="Open"),"",IF(E275="Short",L275-N(S275),N(S275)-L275)*IF(K275="",$C$3,K275)*J275-N(T275))</f>
        <v/>
      </c>
      <c r="AD275" s="17" t="str">
        <f aca="false">IF(OR(AC275="",AB275=""),"",IF(AB275&gt;0,AC275/AB275,""))</f>
        <v/>
      </c>
      <c r="AE275" s="18" t="str">
        <f aca="false">IF(OR(AC275="",Q275=""),"",DATE(YEAR(Q275),MONTH(Q275),1))</f>
        <v/>
      </c>
      <c r="AF275" s="15" t="str">
        <f aca="false">IF(AC275="","",1)</f>
        <v/>
      </c>
    </row>
    <row r="276" customFormat="false" ht="15" hidden="false" customHeight="false" outlineLevel="0" collapsed="false">
      <c r="A276" s="8"/>
      <c r="B276" s="9"/>
      <c r="C276" s="34"/>
      <c r="D276" s="34"/>
      <c r="E276" s="34"/>
      <c r="F276" s="10"/>
      <c r="G276" s="10"/>
      <c r="H276" s="8"/>
      <c r="I276" s="10"/>
      <c r="J276" s="9"/>
      <c r="K276" s="9"/>
      <c r="L276" s="10"/>
      <c r="M276" s="11"/>
      <c r="N276" s="12"/>
      <c r="O276" s="13"/>
      <c r="P276" s="13"/>
      <c r="Q276" s="8"/>
      <c r="R276" s="34"/>
      <c r="S276" s="10"/>
      <c r="T276" s="14"/>
      <c r="U276" s="14"/>
      <c r="V276" s="34"/>
      <c r="W276" s="34"/>
      <c r="X276" s="13"/>
      <c r="Y276" s="15" t="str">
        <f aca="false">IF(OR(A276="",H276=""),"",H276-A276)</f>
        <v/>
      </c>
      <c r="Z276" s="15" t="str">
        <f aca="false">IF(OR(A276="",Q276=""),"",Q276-A276)</f>
        <v/>
      </c>
      <c r="AA276" s="16" t="str">
        <f aca="false">IF(OR(L276="",J276=""),"",L276*IF(K276="",$C$3,K276)*J276*IF(E276="Short",1,-1))</f>
        <v/>
      </c>
      <c r="AB276" s="16" t="str">
        <f aca="false">IF(OR(A276="",L276="",J276=""),"",IF(N(U276)&gt;0,U276,IF(E276="Long",L276*IF(K276="",$C$3,K276)*J276,IF(AND(N(F276)&gt;0,N(G276)&gt;0),MAX(0,ABS(F276-G276)-L276)*IF(K276="",$C$3,K276)*J276,IF(AND(D276="Put",N(F276)&gt;0),MAX(0,F276-L276)*IF(K276="",$C$3,K276)*J276,"")))))</f>
        <v/>
      </c>
      <c r="AC276" s="16" t="str">
        <f aca="false">IF(OR(A276="",L276="",J276="",R276="",R276="Open"),"",IF(E276="Short",L276-N(S276),N(S276)-L276)*IF(K276="",$C$3,K276)*J276-N(T276))</f>
        <v/>
      </c>
      <c r="AD276" s="17" t="str">
        <f aca="false">IF(OR(AC276="",AB276=""),"",IF(AB276&gt;0,AC276/AB276,""))</f>
        <v/>
      </c>
      <c r="AE276" s="18" t="str">
        <f aca="false">IF(OR(AC276="",Q276=""),"",DATE(YEAR(Q276),MONTH(Q276),1))</f>
        <v/>
      </c>
      <c r="AF276" s="15" t="str">
        <f aca="false">IF(AC276="","",1)</f>
        <v/>
      </c>
    </row>
    <row r="277" customFormat="false" ht="15" hidden="false" customHeight="false" outlineLevel="0" collapsed="false">
      <c r="A277" s="8"/>
      <c r="B277" s="9"/>
      <c r="C277" s="34"/>
      <c r="D277" s="34"/>
      <c r="E277" s="34"/>
      <c r="F277" s="10"/>
      <c r="G277" s="10"/>
      <c r="H277" s="8"/>
      <c r="I277" s="10"/>
      <c r="J277" s="9"/>
      <c r="K277" s="9"/>
      <c r="L277" s="10"/>
      <c r="M277" s="11"/>
      <c r="N277" s="12"/>
      <c r="O277" s="13"/>
      <c r="P277" s="13"/>
      <c r="Q277" s="8"/>
      <c r="R277" s="34"/>
      <c r="S277" s="10"/>
      <c r="T277" s="14"/>
      <c r="U277" s="14"/>
      <c r="V277" s="34"/>
      <c r="W277" s="34"/>
      <c r="X277" s="13"/>
      <c r="Y277" s="15" t="str">
        <f aca="false">IF(OR(A277="",H277=""),"",H277-A277)</f>
        <v/>
      </c>
      <c r="Z277" s="15" t="str">
        <f aca="false">IF(OR(A277="",Q277=""),"",Q277-A277)</f>
        <v/>
      </c>
      <c r="AA277" s="16" t="str">
        <f aca="false">IF(OR(L277="",J277=""),"",L277*IF(K277="",$C$3,K277)*J277*IF(E277="Short",1,-1))</f>
        <v/>
      </c>
      <c r="AB277" s="16" t="str">
        <f aca="false">IF(OR(A277="",L277="",J277=""),"",IF(N(U277)&gt;0,U277,IF(E277="Long",L277*IF(K277="",$C$3,K277)*J277,IF(AND(N(F277)&gt;0,N(G277)&gt;0),MAX(0,ABS(F277-G277)-L277)*IF(K277="",$C$3,K277)*J277,IF(AND(D277="Put",N(F277)&gt;0),MAX(0,F277-L277)*IF(K277="",$C$3,K277)*J277,"")))))</f>
        <v/>
      </c>
      <c r="AC277" s="16" t="str">
        <f aca="false">IF(OR(A277="",L277="",J277="",R277="",R277="Open"),"",IF(E277="Short",L277-N(S277),N(S277)-L277)*IF(K277="",$C$3,K277)*J277-N(T277))</f>
        <v/>
      </c>
      <c r="AD277" s="17" t="str">
        <f aca="false">IF(OR(AC277="",AB277=""),"",IF(AB277&gt;0,AC277/AB277,""))</f>
        <v/>
      </c>
      <c r="AE277" s="18" t="str">
        <f aca="false">IF(OR(AC277="",Q277=""),"",DATE(YEAR(Q277),MONTH(Q277),1))</f>
        <v/>
      </c>
      <c r="AF277" s="15" t="str">
        <f aca="false">IF(AC277="","",1)</f>
        <v/>
      </c>
    </row>
    <row r="278" customFormat="false" ht="15" hidden="false" customHeight="false" outlineLevel="0" collapsed="false">
      <c r="A278" s="8"/>
      <c r="B278" s="9"/>
      <c r="C278" s="34"/>
      <c r="D278" s="34"/>
      <c r="E278" s="34"/>
      <c r="F278" s="10"/>
      <c r="G278" s="10"/>
      <c r="H278" s="8"/>
      <c r="I278" s="10"/>
      <c r="J278" s="9"/>
      <c r="K278" s="9"/>
      <c r="L278" s="10"/>
      <c r="M278" s="11"/>
      <c r="N278" s="12"/>
      <c r="O278" s="13"/>
      <c r="P278" s="13"/>
      <c r="Q278" s="8"/>
      <c r="R278" s="34"/>
      <c r="S278" s="10"/>
      <c r="T278" s="14"/>
      <c r="U278" s="14"/>
      <c r="V278" s="34"/>
      <c r="W278" s="34"/>
      <c r="X278" s="13"/>
      <c r="Y278" s="15" t="str">
        <f aca="false">IF(OR(A278="",H278=""),"",H278-A278)</f>
        <v/>
      </c>
      <c r="Z278" s="15" t="str">
        <f aca="false">IF(OR(A278="",Q278=""),"",Q278-A278)</f>
        <v/>
      </c>
      <c r="AA278" s="16" t="str">
        <f aca="false">IF(OR(L278="",J278=""),"",L278*IF(K278="",$C$3,K278)*J278*IF(E278="Short",1,-1))</f>
        <v/>
      </c>
      <c r="AB278" s="16" t="str">
        <f aca="false">IF(OR(A278="",L278="",J278=""),"",IF(N(U278)&gt;0,U278,IF(E278="Long",L278*IF(K278="",$C$3,K278)*J278,IF(AND(N(F278)&gt;0,N(G278)&gt;0),MAX(0,ABS(F278-G278)-L278)*IF(K278="",$C$3,K278)*J278,IF(AND(D278="Put",N(F278)&gt;0),MAX(0,F278-L278)*IF(K278="",$C$3,K278)*J278,"")))))</f>
        <v/>
      </c>
      <c r="AC278" s="16" t="str">
        <f aca="false">IF(OR(A278="",L278="",J278="",R278="",R278="Open"),"",IF(E278="Short",L278-N(S278),N(S278)-L278)*IF(K278="",$C$3,K278)*J278-N(T278))</f>
        <v/>
      </c>
      <c r="AD278" s="17" t="str">
        <f aca="false">IF(OR(AC278="",AB278=""),"",IF(AB278&gt;0,AC278/AB278,""))</f>
        <v/>
      </c>
      <c r="AE278" s="18" t="str">
        <f aca="false">IF(OR(AC278="",Q278=""),"",DATE(YEAR(Q278),MONTH(Q278),1))</f>
        <v/>
      </c>
      <c r="AF278" s="15" t="str">
        <f aca="false">IF(AC278="","",1)</f>
        <v/>
      </c>
    </row>
    <row r="279" customFormat="false" ht="15" hidden="false" customHeight="false" outlineLevel="0" collapsed="false">
      <c r="A279" s="8"/>
      <c r="B279" s="9"/>
      <c r="C279" s="34"/>
      <c r="D279" s="34"/>
      <c r="E279" s="34"/>
      <c r="F279" s="10"/>
      <c r="G279" s="10"/>
      <c r="H279" s="8"/>
      <c r="I279" s="10"/>
      <c r="J279" s="9"/>
      <c r="K279" s="9"/>
      <c r="L279" s="10"/>
      <c r="M279" s="11"/>
      <c r="N279" s="12"/>
      <c r="O279" s="13"/>
      <c r="P279" s="13"/>
      <c r="Q279" s="8"/>
      <c r="R279" s="34"/>
      <c r="S279" s="10"/>
      <c r="T279" s="14"/>
      <c r="U279" s="14"/>
      <c r="V279" s="34"/>
      <c r="W279" s="34"/>
      <c r="X279" s="13"/>
      <c r="Y279" s="15" t="str">
        <f aca="false">IF(OR(A279="",H279=""),"",H279-A279)</f>
        <v/>
      </c>
      <c r="Z279" s="15" t="str">
        <f aca="false">IF(OR(A279="",Q279=""),"",Q279-A279)</f>
        <v/>
      </c>
      <c r="AA279" s="16" t="str">
        <f aca="false">IF(OR(L279="",J279=""),"",L279*IF(K279="",$C$3,K279)*J279*IF(E279="Short",1,-1))</f>
        <v/>
      </c>
      <c r="AB279" s="16" t="str">
        <f aca="false">IF(OR(A279="",L279="",J279=""),"",IF(N(U279)&gt;0,U279,IF(E279="Long",L279*IF(K279="",$C$3,K279)*J279,IF(AND(N(F279)&gt;0,N(G279)&gt;0),MAX(0,ABS(F279-G279)-L279)*IF(K279="",$C$3,K279)*J279,IF(AND(D279="Put",N(F279)&gt;0),MAX(0,F279-L279)*IF(K279="",$C$3,K279)*J279,"")))))</f>
        <v/>
      </c>
      <c r="AC279" s="16" t="str">
        <f aca="false">IF(OR(A279="",L279="",J279="",R279="",R279="Open"),"",IF(E279="Short",L279-N(S279),N(S279)-L279)*IF(K279="",$C$3,K279)*J279-N(T279))</f>
        <v/>
      </c>
      <c r="AD279" s="17" t="str">
        <f aca="false">IF(OR(AC279="",AB279=""),"",IF(AB279&gt;0,AC279/AB279,""))</f>
        <v/>
      </c>
      <c r="AE279" s="18" t="str">
        <f aca="false">IF(OR(AC279="",Q279=""),"",DATE(YEAR(Q279),MONTH(Q279),1))</f>
        <v/>
      </c>
      <c r="AF279" s="15" t="str">
        <f aca="false">IF(AC279="","",1)</f>
        <v/>
      </c>
    </row>
    <row r="280" customFormat="false" ht="15" hidden="false" customHeight="false" outlineLevel="0" collapsed="false">
      <c r="A280" s="8"/>
      <c r="B280" s="9"/>
      <c r="C280" s="34"/>
      <c r="D280" s="34"/>
      <c r="E280" s="34"/>
      <c r="F280" s="10"/>
      <c r="G280" s="10"/>
      <c r="H280" s="8"/>
      <c r="I280" s="10"/>
      <c r="J280" s="9"/>
      <c r="K280" s="9"/>
      <c r="L280" s="10"/>
      <c r="M280" s="11"/>
      <c r="N280" s="12"/>
      <c r="O280" s="13"/>
      <c r="P280" s="13"/>
      <c r="Q280" s="8"/>
      <c r="R280" s="34"/>
      <c r="S280" s="10"/>
      <c r="T280" s="14"/>
      <c r="U280" s="14"/>
      <c r="V280" s="34"/>
      <c r="W280" s="34"/>
      <c r="X280" s="13"/>
      <c r="Y280" s="15" t="str">
        <f aca="false">IF(OR(A280="",H280=""),"",H280-A280)</f>
        <v/>
      </c>
      <c r="Z280" s="15" t="str">
        <f aca="false">IF(OR(A280="",Q280=""),"",Q280-A280)</f>
        <v/>
      </c>
      <c r="AA280" s="16" t="str">
        <f aca="false">IF(OR(L280="",J280=""),"",L280*IF(K280="",$C$3,K280)*J280*IF(E280="Short",1,-1))</f>
        <v/>
      </c>
      <c r="AB280" s="16" t="str">
        <f aca="false">IF(OR(A280="",L280="",J280=""),"",IF(N(U280)&gt;0,U280,IF(E280="Long",L280*IF(K280="",$C$3,K280)*J280,IF(AND(N(F280)&gt;0,N(G280)&gt;0),MAX(0,ABS(F280-G280)-L280)*IF(K280="",$C$3,K280)*J280,IF(AND(D280="Put",N(F280)&gt;0),MAX(0,F280-L280)*IF(K280="",$C$3,K280)*J280,"")))))</f>
        <v/>
      </c>
      <c r="AC280" s="16" t="str">
        <f aca="false">IF(OR(A280="",L280="",J280="",R280="",R280="Open"),"",IF(E280="Short",L280-N(S280),N(S280)-L280)*IF(K280="",$C$3,K280)*J280-N(T280))</f>
        <v/>
      </c>
      <c r="AD280" s="17" t="str">
        <f aca="false">IF(OR(AC280="",AB280=""),"",IF(AB280&gt;0,AC280/AB280,""))</f>
        <v/>
      </c>
      <c r="AE280" s="18" t="str">
        <f aca="false">IF(OR(AC280="",Q280=""),"",DATE(YEAR(Q280),MONTH(Q280),1))</f>
        <v/>
      </c>
      <c r="AF280" s="15" t="str">
        <f aca="false">IF(AC280="","",1)</f>
        <v/>
      </c>
    </row>
    <row r="281" customFormat="false" ht="15" hidden="false" customHeight="false" outlineLevel="0" collapsed="false">
      <c r="A281" s="8"/>
      <c r="B281" s="9"/>
      <c r="C281" s="34"/>
      <c r="D281" s="34"/>
      <c r="E281" s="34"/>
      <c r="F281" s="10"/>
      <c r="G281" s="10"/>
      <c r="H281" s="8"/>
      <c r="I281" s="10"/>
      <c r="J281" s="9"/>
      <c r="K281" s="9"/>
      <c r="L281" s="10"/>
      <c r="M281" s="11"/>
      <c r="N281" s="12"/>
      <c r="O281" s="13"/>
      <c r="P281" s="13"/>
      <c r="Q281" s="8"/>
      <c r="R281" s="34"/>
      <c r="S281" s="10"/>
      <c r="T281" s="14"/>
      <c r="U281" s="14"/>
      <c r="V281" s="34"/>
      <c r="W281" s="34"/>
      <c r="X281" s="13"/>
      <c r="Y281" s="15" t="str">
        <f aca="false">IF(OR(A281="",H281=""),"",H281-A281)</f>
        <v/>
      </c>
      <c r="Z281" s="15" t="str">
        <f aca="false">IF(OR(A281="",Q281=""),"",Q281-A281)</f>
        <v/>
      </c>
      <c r="AA281" s="16" t="str">
        <f aca="false">IF(OR(L281="",J281=""),"",L281*IF(K281="",$C$3,K281)*J281*IF(E281="Short",1,-1))</f>
        <v/>
      </c>
      <c r="AB281" s="16" t="str">
        <f aca="false">IF(OR(A281="",L281="",J281=""),"",IF(N(U281)&gt;0,U281,IF(E281="Long",L281*IF(K281="",$C$3,K281)*J281,IF(AND(N(F281)&gt;0,N(G281)&gt;0),MAX(0,ABS(F281-G281)-L281)*IF(K281="",$C$3,K281)*J281,IF(AND(D281="Put",N(F281)&gt;0),MAX(0,F281-L281)*IF(K281="",$C$3,K281)*J281,"")))))</f>
        <v/>
      </c>
      <c r="AC281" s="16" t="str">
        <f aca="false">IF(OR(A281="",L281="",J281="",R281="",R281="Open"),"",IF(E281="Short",L281-N(S281),N(S281)-L281)*IF(K281="",$C$3,K281)*J281-N(T281))</f>
        <v/>
      </c>
      <c r="AD281" s="17" t="str">
        <f aca="false">IF(OR(AC281="",AB281=""),"",IF(AB281&gt;0,AC281/AB281,""))</f>
        <v/>
      </c>
      <c r="AE281" s="18" t="str">
        <f aca="false">IF(OR(AC281="",Q281=""),"",DATE(YEAR(Q281),MONTH(Q281),1))</f>
        <v/>
      </c>
      <c r="AF281" s="15" t="str">
        <f aca="false">IF(AC281="","",1)</f>
        <v/>
      </c>
    </row>
    <row r="282" customFormat="false" ht="15" hidden="false" customHeight="false" outlineLevel="0" collapsed="false">
      <c r="A282" s="8"/>
      <c r="B282" s="9"/>
      <c r="C282" s="34"/>
      <c r="D282" s="34"/>
      <c r="E282" s="34"/>
      <c r="F282" s="10"/>
      <c r="G282" s="10"/>
      <c r="H282" s="8"/>
      <c r="I282" s="10"/>
      <c r="J282" s="9"/>
      <c r="K282" s="9"/>
      <c r="L282" s="10"/>
      <c r="M282" s="11"/>
      <c r="N282" s="12"/>
      <c r="O282" s="13"/>
      <c r="P282" s="13"/>
      <c r="Q282" s="8"/>
      <c r="R282" s="34"/>
      <c r="S282" s="10"/>
      <c r="T282" s="14"/>
      <c r="U282" s="14"/>
      <c r="V282" s="34"/>
      <c r="W282" s="34"/>
      <c r="X282" s="13"/>
      <c r="Y282" s="15" t="str">
        <f aca="false">IF(OR(A282="",H282=""),"",H282-A282)</f>
        <v/>
      </c>
      <c r="Z282" s="15" t="str">
        <f aca="false">IF(OR(A282="",Q282=""),"",Q282-A282)</f>
        <v/>
      </c>
      <c r="AA282" s="16" t="str">
        <f aca="false">IF(OR(L282="",J282=""),"",L282*IF(K282="",$C$3,K282)*J282*IF(E282="Short",1,-1))</f>
        <v/>
      </c>
      <c r="AB282" s="16" t="str">
        <f aca="false">IF(OR(A282="",L282="",J282=""),"",IF(N(U282)&gt;0,U282,IF(E282="Long",L282*IF(K282="",$C$3,K282)*J282,IF(AND(N(F282)&gt;0,N(G282)&gt;0),MAX(0,ABS(F282-G282)-L282)*IF(K282="",$C$3,K282)*J282,IF(AND(D282="Put",N(F282)&gt;0),MAX(0,F282-L282)*IF(K282="",$C$3,K282)*J282,"")))))</f>
        <v/>
      </c>
      <c r="AC282" s="16" t="str">
        <f aca="false">IF(OR(A282="",L282="",J282="",R282="",R282="Open"),"",IF(E282="Short",L282-N(S282),N(S282)-L282)*IF(K282="",$C$3,K282)*J282-N(T282))</f>
        <v/>
      </c>
      <c r="AD282" s="17" t="str">
        <f aca="false">IF(OR(AC282="",AB282=""),"",IF(AB282&gt;0,AC282/AB282,""))</f>
        <v/>
      </c>
      <c r="AE282" s="18" t="str">
        <f aca="false">IF(OR(AC282="",Q282=""),"",DATE(YEAR(Q282),MONTH(Q282),1))</f>
        <v/>
      </c>
      <c r="AF282" s="15" t="str">
        <f aca="false">IF(AC282="","",1)</f>
        <v/>
      </c>
    </row>
    <row r="283" customFormat="false" ht="15" hidden="false" customHeight="false" outlineLevel="0" collapsed="false">
      <c r="A283" s="8"/>
      <c r="B283" s="9"/>
      <c r="C283" s="34"/>
      <c r="D283" s="34"/>
      <c r="E283" s="34"/>
      <c r="F283" s="10"/>
      <c r="G283" s="10"/>
      <c r="H283" s="8"/>
      <c r="I283" s="10"/>
      <c r="J283" s="9"/>
      <c r="K283" s="9"/>
      <c r="L283" s="10"/>
      <c r="M283" s="11"/>
      <c r="N283" s="12"/>
      <c r="O283" s="13"/>
      <c r="P283" s="13"/>
      <c r="Q283" s="8"/>
      <c r="R283" s="34"/>
      <c r="S283" s="10"/>
      <c r="T283" s="14"/>
      <c r="U283" s="14"/>
      <c r="V283" s="34"/>
      <c r="W283" s="34"/>
      <c r="X283" s="13"/>
      <c r="Y283" s="15" t="str">
        <f aca="false">IF(OR(A283="",H283=""),"",H283-A283)</f>
        <v/>
      </c>
      <c r="Z283" s="15" t="str">
        <f aca="false">IF(OR(A283="",Q283=""),"",Q283-A283)</f>
        <v/>
      </c>
      <c r="AA283" s="16" t="str">
        <f aca="false">IF(OR(L283="",J283=""),"",L283*IF(K283="",$C$3,K283)*J283*IF(E283="Short",1,-1))</f>
        <v/>
      </c>
      <c r="AB283" s="16" t="str">
        <f aca="false">IF(OR(A283="",L283="",J283=""),"",IF(N(U283)&gt;0,U283,IF(E283="Long",L283*IF(K283="",$C$3,K283)*J283,IF(AND(N(F283)&gt;0,N(G283)&gt;0),MAX(0,ABS(F283-G283)-L283)*IF(K283="",$C$3,K283)*J283,IF(AND(D283="Put",N(F283)&gt;0),MAX(0,F283-L283)*IF(K283="",$C$3,K283)*J283,"")))))</f>
        <v/>
      </c>
      <c r="AC283" s="16" t="str">
        <f aca="false">IF(OR(A283="",L283="",J283="",R283="",R283="Open"),"",IF(E283="Short",L283-N(S283),N(S283)-L283)*IF(K283="",$C$3,K283)*J283-N(T283))</f>
        <v/>
      </c>
      <c r="AD283" s="17" t="str">
        <f aca="false">IF(OR(AC283="",AB283=""),"",IF(AB283&gt;0,AC283/AB283,""))</f>
        <v/>
      </c>
      <c r="AE283" s="18" t="str">
        <f aca="false">IF(OR(AC283="",Q283=""),"",DATE(YEAR(Q283),MONTH(Q283),1))</f>
        <v/>
      </c>
      <c r="AF283" s="15" t="str">
        <f aca="false">IF(AC283="","",1)</f>
        <v/>
      </c>
    </row>
    <row r="284" customFormat="false" ht="15" hidden="false" customHeight="false" outlineLevel="0" collapsed="false">
      <c r="A284" s="8"/>
      <c r="B284" s="9"/>
      <c r="C284" s="34"/>
      <c r="D284" s="34"/>
      <c r="E284" s="34"/>
      <c r="F284" s="10"/>
      <c r="G284" s="10"/>
      <c r="H284" s="8"/>
      <c r="I284" s="10"/>
      <c r="J284" s="9"/>
      <c r="K284" s="9"/>
      <c r="L284" s="10"/>
      <c r="M284" s="11"/>
      <c r="N284" s="12"/>
      <c r="O284" s="13"/>
      <c r="P284" s="13"/>
      <c r="Q284" s="8"/>
      <c r="R284" s="34"/>
      <c r="S284" s="10"/>
      <c r="T284" s="14"/>
      <c r="U284" s="14"/>
      <c r="V284" s="34"/>
      <c r="W284" s="34"/>
      <c r="X284" s="13"/>
      <c r="Y284" s="15" t="str">
        <f aca="false">IF(OR(A284="",H284=""),"",H284-A284)</f>
        <v/>
      </c>
      <c r="Z284" s="15" t="str">
        <f aca="false">IF(OR(A284="",Q284=""),"",Q284-A284)</f>
        <v/>
      </c>
      <c r="AA284" s="16" t="str">
        <f aca="false">IF(OR(L284="",J284=""),"",L284*IF(K284="",$C$3,K284)*J284*IF(E284="Short",1,-1))</f>
        <v/>
      </c>
      <c r="AB284" s="16" t="str">
        <f aca="false">IF(OR(A284="",L284="",J284=""),"",IF(N(U284)&gt;0,U284,IF(E284="Long",L284*IF(K284="",$C$3,K284)*J284,IF(AND(N(F284)&gt;0,N(G284)&gt;0),MAX(0,ABS(F284-G284)-L284)*IF(K284="",$C$3,K284)*J284,IF(AND(D284="Put",N(F284)&gt;0),MAX(0,F284-L284)*IF(K284="",$C$3,K284)*J284,"")))))</f>
        <v/>
      </c>
      <c r="AC284" s="16" t="str">
        <f aca="false">IF(OR(A284="",L284="",J284="",R284="",R284="Open"),"",IF(E284="Short",L284-N(S284),N(S284)-L284)*IF(K284="",$C$3,K284)*J284-N(T284))</f>
        <v/>
      </c>
      <c r="AD284" s="17" t="str">
        <f aca="false">IF(OR(AC284="",AB284=""),"",IF(AB284&gt;0,AC284/AB284,""))</f>
        <v/>
      </c>
      <c r="AE284" s="18" t="str">
        <f aca="false">IF(OR(AC284="",Q284=""),"",DATE(YEAR(Q284),MONTH(Q284),1))</f>
        <v/>
      </c>
      <c r="AF284" s="15" t="str">
        <f aca="false">IF(AC284="","",1)</f>
        <v/>
      </c>
    </row>
    <row r="285" customFormat="false" ht="15" hidden="false" customHeight="false" outlineLevel="0" collapsed="false">
      <c r="A285" s="8"/>
      <c r="B285" s="9"/>
      <c r="C285" s="34"/>
      <c r="D285" s="34"/>
      <c r="E285" s="34"/>
      <c r="F285" s="10"/>
      <c r="G285" s="10"/>
      <c r="H285" s="8"/>
      <c r="I285" s="10"/>
      <c r="J285" s="9"/>
      <c r="K285" s="9"/>
      <c r="L285" s="10"/>
      <c r="M285" s="11"/>
      <c r="N285" s="12"/>
      <c r="O285" s="13"/>
      <c r="P285" s="13"/>
      <c r="Q285" s="8"/>
      <c r="R285" s="34"/>
      <c r="S285" s="10"/>
      <c r="T285" s="14"/>
      <c r="U285" s="14"/>
      <c r="V285" s="34"/>
      <c r="W285" s="34"/>
      <c r="X285" s="13"/>
      <c r="Y285" s="15" t="str">
        <f aca="false">IF(OR(A285="",H285=""),"",H285-A285)</f>
        <v/>
      </c>
      <c r="Z285" s="15" t="str">
        <f aca="false">IF(OR(A285="",Q285=""),"",Q285-A285)</f>
        <v/>
      </c>
      <c r="AA285" s="16" t="str">
        <f aca="false">IF(OR(L285="",J285=""),"",L285*IF(K285="",$C$3,K285)*J285*IF(E285="Short",1,-1))</f>
        <v/>
      </c>
      <c r="AB285" s="16" t="str">
        <f aca="false">IF(OR(A285="",L285="",J285=""),"",IF(N(U285)&gt;0,U285,IF(E285="Long",L285*IF(K285="",$C$3,K285)*J285,IF(AND(N(F285)&gt;0,N(G285)&gt;0),MAX(0,ABS(F285-G285)-L285)*IF(K285="",$C$3,K285)*J285,IF(AND(D285="Put",N(F285)&gt;0),MAX(0,F285-L285)*IF(K285="",$C$3,K285)*J285,"")))))</f>
        <v/>
      </c>
      <c r="AC285" s="16" t="str">
        <f aca="false">IF(OR(A285="",L285="",J285="",R285="",R285="Open"),"",IF(E285="Short",L285-N(S285),N(S285)-L285)*IF(K285="",$C$3,K285)*J285-N(T285))</f>
        <v/>
      </c>
      <c r="AD285" s="17" t="str">
        <f aca="false">IF(OR(AC285="",AB285=""),"",IF(AB285&gt;0,AC285/AB285,""))</f>
        <v/>
      </c>
      <c r="AE285" s="18" t="str">
        <f aca="false">IF(OR(AC285="",Q285=""),"",DATE(YEAR(Q285),MONTH(Q285),1))</f>
        <v/>
      </c>
      <c r="AF285" s="15" t="str">
        <f aca="false">IF(AC285="","",1)</f>
        <v/>
      </c>
    </row>
    <row r="286" customFormat="false" ht="15" hidden="false" customHeight="false" outlineLevel="0" collapsed="false">
      <c r="A286" s="8"/>
      <c r="B286" s="9"/>
      <c r="C286" s="34"/>
      <c r="D286" s="34"/>
      <c r="E286" s="34"/>
      <c r="F286" s="10"/>
      <c r="G286" s="10"/>
      <c r="H286" s="8"/>
      <c r="I286" s="10"/>
      <c r="J286" s="9"/>
      <c r="K286" s="9"/>
      <c r="L286" s="10"/>
      <c r="M286" s="11"/>
      <c r="N286" s="12"/>
      <c r="O286" s="13"/>
      <c r="P286" s="13"/>
      <c r="Q286" s="8"/>
      <c r="R286" s="34"/>
      <c r="S286" s="10"/>
      <c r="T286" s="14"/>
      <c r="U286" s="14"/>
      <c r="V286" s="34"/>
      <c r="W286" s="34"/>
      <c r="X286" s="13"/>
      <c r="Y286" s="15" t="str">
        <f aca="false">IF(OR(A286="",H286=""),"",H286-A286)</f>
        <v/>
      </c>
      <c r="Z286" s="15" t="str">
        <f aca="false">IF(OR(A286="",Q286=""),"",Q286-A286)</f>
        <v/>
      </c>
      <c r="AA286" s="16" t="str">
        <f aca="false">IF(OR(L286="",J286=""),"",L286*IF(K286="",$C$3,K286)*J286*IF(E286="Short",1,-1))</f>
        <v/>
      </c>
      <c r="AB286" s="16" t="str">
        <f aca="false">IF(OR(A286="",L286="",J286=""),"",IF(N(U286)&gt;0,U286,IF(E286="Long",L286*IF(K286="",$C$3,K286)*J286,IF(AND(N(F286)&gt;0,N(G286)&gt;0),MAX(0,ABS(F286-G286)-L286)*IF(K286="",$C$3,K286)*J286,IF(AND(D286="Put",N(F286)&gt;0),MAX(0,F286-L286)*IF(K286="",$C$3,K286)*J286,"")))))</f>
        <v/>
      </c>
      <c r="AC286" s="16" t="str">
        <f aca="false">IF(OR(A286="",L286="",J286="",R286="",R286="Open"),"",IF(E286="Short",L286-N(S286),N(S286)-L286)*IF(K286="",$C$3,K286)*J286-N(T286))</f>
        <v/>
      </c>
      <c r="AD286" s="17" t="str">
        <f aca="false">IF(OR(AC286="",AB286=""),"",IF(AB286&gt;0,AC286/AB286,""))</f>
        <v/>
      </c>
      <c r="AE286" s="18" t="str">
        <f aca="false">IF(OR(AC286="",Q286=""),"",DATE(YEAR(Q286),MONTH(Q286),1))</f>
        <v/>
      </c>
      <c r="AF286" s="15" t="str">
        <f aca="false">IF(AC286="","",1)</f>
        <v/>
      </c>
    </row>
    <row r="287" customFormat="false" ht="15" hidden="false" customHeight="false" outlineLevel="0" collapsed="false">
      <c r="A287" s="8"/>
      <c r="B287" s="9"/>
      <c r="C287" s="34"/>
      <c r="D287" s="34"/>
      <c r="E287" s="34"/>
      <c r="F287" s="10"/>
      <c r="G287" s="10"/>
      <c r="H287" s="8"/>
      <c r="I287" s="10"/>
      <c r="J287" s="9"/>
      <c r="K287" s="9"/>
      <c r="L287" s="10"/>
      <c r="M287" s="11"/>
      <c r="N287" s="12"/>
      <c r="O287" s="13"/>
      <c r="P287" s="13"/>
      <c r="Q287" s="8"/>
      <c r="R287" s="34"/>
      <c r="S287" s="10"/>
      <c r="T287" s="14"/>
      <c r="U287" s="14"/>
      <c r="V287" s="34"/>
      <c r="W287" s="34"/>
      <c r="X287" s="13"/>
      <c r="Y287" s="15" t="str">
        <f aca="false">IF(OR(A287="",H287=""),"",H287-A287)</f>
        <v/>
      </c>
      <c r="Z287" s="15" t="str">
        <f aca="false">IF(OR(A287="",Q287=""),"",Q287-A287)</f>
        <v/>
      </c>
      <c r="AA287" s="16" t="str">
        <f aca="false">IF(OR(L287="",J287=""),"",L287*IF(K287="",$C$3,K287)*J287*IF(E287="Short",1,-1))</f>
        <v/>
      </c>
      <c r="AB287" s="16" t="str">
        <f aca="false">IF(OR(A287="",L287="",J287=""),"",IF(N(U287)&gt;0,U287,IF(E287="Long",L287*IF(K287="",$C$3,K287)*J287,IF(AND(N(F287)&gt;0,N(G287)&gt;0),MAX(0,ABS(F287-G287)-L287)*IF(K287="",$C$3,K287)*J287,IF(AND(D287="Put",N(F287)&gt;0),MAX(0,F287-L287)*IF(K287="",$C$3,K287)*J287,"")))))</f>
        <v/>
      </c>
      <c r="AC287" s="16" t="str">
        <f aca="false">IF(OR(A287="",L287="",J287="",R287="",R287="Open"),"",IF(E287="Short",L287-N(S287),N(S287)-L287)*IF(K287="",$C$3,K287)*J287-N(T287))</f>
        <v/>
      </c>
      <c r="AD287" s="17" t="str">
        <f aca="false">IF(OR(AC287="",AB287=""),"",IF(AB287&gt;0,AC287/AB287,""))</f>
        <v/>
      </c>
      <c r="AE287" s="18" t="str">
        <f aca="false">IF(OR(AC287="",Q287=""),"",DATE(YEAR(Q287),MONTH(Q287),1))</f>
        <v/>
      </c>
      <c r="AF287" s="15" t="str">
        <f aca="false">IF(AC287="","",1)</f>
        <v/>
      </c>
    </row>
    <row r="288" customFormat="false" ht="15" hidden="false" customHeight="false" outlineLevel="0" collapsed="false">
      <c r="A288" s="8"/>
      <c r="B288" s="9"/>
      <c r="C288" s="34"/>
      <c r="D288" s="34"/>
      <c r="E288" s="34"/>
      <c r="F288" s="10"/>
      <c r="G288" s="10"/>
      <c r="H288" s="8"/>
      <c r="I288" s="10"/>
      <c r="J288" s="9"/>
      <c r="K288" s="9"/>
      <c r="L288" s="10"/>
      <c r="M288" s="11"/>
      <c r="N288" s="12"/>
      <c r="O288" s="13"/>
      <c r="P288" s="13"/>
      <c r="Q288" s="8"/>
      <c r="R288" s="34"/>
      <c r="S288" s="10"/>
      <c r="T288" s="14"/>
      <c r="U288" s="14"/>
      <c r="V288" s="34"/>
      <c r="W288" s="34"/>
      <c r="X288" s="13"/>
      <c r="Y288" s="15" t="str">
        <f aca="false">IF(OR(A288="",H288=""),"",H288-A288)</f>
        <v/>
      </c>
      <c r="Z288" s="15" t="str">
        <f aca="false">IF(OR(A288="",Q288=""),"",Q288-A288)</f>
        <v/>
      </c>
      <c r="AA288" s="16" t="str">
        <f aca="false">IF(OR(L288="",J288=""),"",L288*IF(K288="",$C$3,K288)*J288*IF(E288="Short",1,-1))</f>
        <v/>
      </c>
      <c r="AB288" s="16" t="str">
        <f aca="false">IF(OR(A288="",L288="",J288=""),"",IF(N(U288)&gt;0,U288,IF(E288="Long",L288*IF(K288="",$C$3,K288)*J288,IF(AND(N(F288)&gt;0,N(G288)&gt;0),MAX(0,ABS(F288-G288)-L288)*IF(K288="",$C$3,K288)*J288,IF(AND(D288="Put",N(F288)&gt;0),MAX(0,F288-L288)*IF(K288="",$C$3,K288)*J288,"")))))</f>
        <v/>
      </c>
      <c r="AC288" s="16" t="str">
        <f aca="false">IF(OR(A288="",L288="",J288="",R288="",R288="Open"),"",IF(E288="Short",L288-N(S288),N(S288)-L288)*IF(K288="",$C$3,K288)*J288-N(T288))</f>
        <v/>
      </c>
      <c r="AD288" s="17" t="str">
        <f aca="false">IF(OR(AC288="",AB288=""),"",IF(AB288&gt;0,AC288/AB288,""))</f>
        <v/>
      </c>
      <c r="AE288" s="18" t="str">
        <f aca="false">IF(OR(AC288="",Q288=""),"",DATE(YEAR(Q288),MONTH(Q288),1))</f>
        <v/>
      </c>
      <c r="AF288" s="15" t="str">
        <f aca="false">IF(AC288="","",1)</f>
        <v/>
      </c>
    </row>
    <row r="289" customFormat="false" ht="15" hidden="false" customHeight="false" outlineLevel="0" collapsed="false">
      <c r="A289" s="8"/>
      <c r="B289" s="9"/>
      <c r="C289" s="34"/>
      <c r="D289" s="34"/>
      <c r="E289" s="34"/>
      <c r="F289" s="10"/>
      <c r="G289" s="10"/>
      <c r="H289" s="8"/>
      <c r="I289" s="10"/>
      <c r="J289" s="9"/>
      <c r="K289" s="9"/>
      <c r="L289" s="10"/>
      <c r="M289" s="11"/>
      <c r="N289" s="12"/>
      <c r="O289" s="13"/>
      <c r="P289" s="13"/>
      <c r="Q289" s="8"/>
      <c r="R289" s="34"/>
      <c r="S289" s="10"/>
      <c r="T289" s="14"/>
      <c r="U289" s="14"/>
      <c r="V289" s="34"/>
      <c r="W289" s="34"/>
      <c r="X289" s="13"/>
      <c r="Y289" s="15" t="str">
        <f aca="false">IF(OR(A289="",H289=""),"",H289-A289)</f>
        <v/>
      </c>
      <c r="Z289" s="15" t="str">
        <f aca="false">IF(OR(A289="",Q289=""),"",Q289-A289)</f>
        <v/>
      </c>
      <c r="AA289" s="16" t="str">
        <f aca="false">IF(OR(L289="",J289=""),"",L289*IF(K289="",$C$3,K289)*J289*IF(E289="Short",1,-1))</f>
        <v/>
      </c>
      <c r="AB289" s="16" t="str">
        <f aca="false">IF(OR(A289="",L289="",J289=""),"",IF(N(U289)&gt;0,U289,IF(E289="Long",L289*IF(K289="",$C$3,K289)*J289,IF(AND(N(F289)&gt;0,N(G289)&gt;0),MAX(0,ABS(F289-G289)-L289)*IF(K289="",$C$3,K289)*J289,IF(AND(D289="Put",N(F289)&gt;0),MAX(0,F289-L289)*IF(K289="",$C$3,K289)*J289,"")))))</f>
        <v/>
      </c>
      <c r="AC289" s="16" t="str">
        <f aca="false">IF(OR(A289="",L289="",J289="",R289="",R289="Open"),"",IF(E289="Short",L289-N(S289),N(S289)-L289)*IF(K289="",$C$3,K289)*J289-N(T289))</f>
        <v/>
      </c>
      <c r="AD289" s="17" t="str">
        <f aca="false">IF(OR(AC289="",AB289=""),"",IF(AB289&gt;0,AC289/AB289,""))</f>
        <v/>
      </c>
      <c r="AE289" s="18" t="str">
        <f aca="false">IF(OR(AC289="",Q289=""),"",DATE(YEAR(Q289),MONTH(Q289),1))</f>
        <v/>
      </c>
      <c r="AF289" s="15" t="str">
        <f aca="false">IF(AC289="","",1)</f>
        <v/>
      </c>
    </row>
    <row r="290" customFormat="false" ht="15" hidden="false" customHeight="false" outlineLevel="0" collapsed="false">
      <c r="A290" s="8"/>
      <c r="B290" s="9"/>
      <c r="C290" s="34"/>
      <c r="D290" s="34"/>
      <c r="E290" s="34"/>
      <c r="F290" s="10"/>
      <c r="G290" s="10"/>
      <c r="H290" s="8"/>
      <c r="I290" s="10"/>
      <c r="J290" s="9"/>
      <c r="K290" s="9"/>
      <c r="L290" s="10"/>
      <c r="M290" s="11"/>
      <c r="N290" s="12"/>
      <c r="O290" s="13"/>
      <c r="P290" s="13"/>
      <c r="Q290" s="8"/>
      <c r="R290" s="34"/>
      <c r="S290" s="10"/>
      <c r="T290" s="14"/>
      <c r="U290" s="14"/>
      <c r="V290" s="34"/>
      <c r="W290" s="34"/>
      <c r="X290" s="13"/>
      <c r="Y290" s="15" t="str">
        <f aca="false">IF(OR(A290="",H290=""),"",H290-A290)</f>
        <v/>
      </c>
      <c r="Z290" s="15" t="str">
        <f aca="false">IF(OR(A290="",Q290=""),"",Q290-A290)</f>
        <v/>
      </c>
      <c r="AA290" s="16" t="str">
        <f aca="false">IF(OR(L290="",J290=""),"",L290*IF(K290="",$C$3,K290)*J290*IF(E290="Short",1,-1))</f>
        <v/>
      </c>
      <c r="AB290" s="16" t="str">
        <f aca="false">IF(OR(A290="",L290="",J290=""),"",IF(N(U290)&gt;0,U290,IF(E290="Long",L290*IF(K290="",$C$3,K290)*J290,IF(AND(N(F290)&gt;0,N(G290)&gt;0),MAX(0,ABS(F290-G290)-L290)*IF(K290="",$C$3,K290)*J290,IF(AND(D290="Put",N(F290)&gt;0),MAX(0,F290-L290)*IF(K290="",$C$3,K290)*J290,"")))))</f>
        <v/>
      </c>
      <c r="AC290" s="16" t="str">
        <f aca="false">IF(OR(A290="",L290="",J290="",R290="",R290="Open"),"",IF(E290="Short",L290-N(S290),N(S290)-L290)*IF(K290="",$C$3,K290)*J290-N(T290))</f>
        <v/>
      </c>
      <c r="AD290" s="17" t="str">
        <f aca="false">IF(OR(AC290="",AB290=""),"",IF(AB290&gt;0,AC290/AB290,""))</f>
        <v/>
      </c>
      <c r="AE290" s="18" t="str">
        <f aca="false">IF(OR(AC290="",Q290=""),"",DATE(YEAR(Q290),MONTH(Q290),1))</f>
        <v/>
      </c>
      <c r="AF290" s="15" t="str">
        <f aca="false">IF(AC290="","",1)</f>
        <v/>
      </c>
    </row>
    <row r="291" customFormat="false" ht="15" hidden="false" customHeight="false" outlineLevel="0" collapsed="false">
      <c r="A291" s="8"/>
      <c r="B291" s="9"/>
      <c r="C291" s="34"/>
      <c r="D291" s="34"/>
      <c r="E291" s="34"/>
      <c r="F291" s="10"/>
      <c r="G291" s="10"/>
      <c r="H291" s="8"/>
      <c r="I291" s="10"/>
      <c r="J291" s="9"/>
      <c r="K291" s="9"/>
      <c r="L291" s="10"/>
      <c r="M291" s="11"/>
      <c r="N291" s="12"/>
      <c r="O291" s="13"/>
      <c r="P291" s="13"/>
      <c r="Q291" s="8"/>
      <c r="R291" s="34"/>
      <c r="S291" s="10"/>
      <c r="T291" s="14"/>
      <c r="U291" s="14"/>
      <c r="V291" s="34"/>
      <c r="W291" s="34"/>
      <c r="X291" s="13"/>
      <c r="Y291" s="15" t="str">
        <f aca="false">IF(OR(A291="",H291=""),"",H291-A291)</f>
        <v/>
      </c>
      <c r="Z291" s="15" t="str">
        <f aca="false">IF(OR(A291="",Q291=""),"",Q291-A291)</f>
        <v/>
      </c>
      <c r="AA291" s="16" t="str">
        <f aca="false">IF(OR(L291="",J291=""),"",L291*IF(K291="",$C$3,K291)*J291*IF(E291="Short",1,-1))</f>
        <v/>
      </c>
      <c r="AB291" s="16" t="str">
        <f aca="false">IF(OR(A291="",L291="",J291=""),"",IF(N(U291)&gt;0,U291,IF(E291="Long",L291*IF(K291="",$C$3,K291)*J291,IF(AND(N(F291)&gt;0,N(G291)&gt;0),MAX(0,ABS(F291-G291)-L291)*IF(K291="",$C$3,K291)*J291,IF(AND(D291="Put",N(F291)&gt;0),MAX(0,F291-L291)*IF(K291="",$C$3,K291)*J291,"")))))</f>
        <v/>
      </c>
      <c r="AC291" s="16" t="str">
        <f aca="false">IF(OR(A291="",L291="",J291="",R291="",R291="Open"),"",IF(E291="Short",L291-N(S291),N(S291)-L291)*IF(K291="",$C$3,K291)*J291-N(T291))</f>
        <v/>
      </c>
      <c r="AD291" s="17" t="str">
        <f aca="false">IF(OR(AC291="",AB291=""),"",IF(AB291&gt;0,AC291/AB291,""))</f>
        <v/>
      </c>
      <c r="AE291" s="18" t="str">
        <f aca="false">IF(OR(AC291="",Q291=""),"",DATE(YEAR(Q291),MONTH(Q291),1))</f>
        <v/>
      </c>
      <c r="AF291" s="15" t="str">
        <f aca="false">IF(AC291="","",1)</f>
        <v/>
      </c>
    </row>
    <row r="292" customFormat="false" ht="15" hidden="false" customHeight="false" outlineLevel="0" collapsed="false">
      <c r="A292" s="8"/>
      <c r="B292" s="9"/>
      <c r="C292" s="34"/>
      <c r="D292" s="34"/>
      <c r="E292" s="34"/>
      <c r="F292" s="10"/>
      <c r="G292" s="10"/>
      <c r="H292" s="8"/>
      <c r="I292" s="10"/>
      <c r="J292" s="9"/>
      <c r="K292" s="9"/>
      <c r="L292" s="10"/>
      <c r="M292" s="11"/>
      <c r="N292" s="12"/>
      <c r="O292" s="13"/>
      <c r="P292" s="13"/>
      <c r="Q292" s="8"/>
      <c r="R292" s="34"/>
      <c r="S292" s="10"/>
      <c r="T292" s="14"/>
      <c r="U292" s="14"/>
      <c r="V292" s="34"/>
      <c r="W292" s="34"/>
      <c r="X292" s="13"/>
      <c r="Y292" s="15" t="str">
        <f aca="false">IF(OR(A292="",H292=""),"",H292-A292)</f>
        <v/>
      </c>
      <c r="Z292" s="15" t="str">
        <f aca="false">IF(OR(A292="",Q292=""),"",Q292-A292)</f>
        <v/>
      </c>
      <c r="AA292" s="16" t="str">
        <f aca="false">IF(OR(L292="",J292=""),"",L292*IF(K292="",$C$3,K292)*J292*IF(E292="Short",1,-1))</f>
        <v/>
      </c>
      <c r="AB292" s="16" t="str">
        <f aca="false">IF(OR(A292="",L292="",J292=""),"",IF(N(U292)&gt;0,U292,IF(E292="Long",L292*IF(K292="",$C$3,K292)*J292,IF(AND(N(F292)&gt;0,N(G292)&gt;0),MAX(0,ABS(F292-G292)-L292)*IF(K292="",$C$3,K292)*J292,IF(AND(D292="Put",N(F292)&gt;0),MAX(0,F292-L292)*IF(K292="",$C$3,K292)*J292,"")))))</f>
        <v/>
      </c>
      <c r="AC292" s="16" t="str">
        <f aca="false">IF(OR(A292="",L292="",J292="",R292="",R292="Open"),"",IF(E292="Short",L292-N(S292),N(S292)-L292)*IF(K292="",$C$3,K292)*J292-N(T292))</f>
        <v/>
      </c>
      <c r="AD292" s="17" t="str">
        <f aca="false">IF(OR(AC292="",AB292=""),"",IF(AB292&gt;0,AC292/AB292,""))</f>
        <v/>
      </c>
      <c r="AE292" s="18" t="str">
        <f aca="false">IF(OR(AC292="",Q292=""),"",DATE(YEAR(Q292),MONTH(Q292),1))</f>
        <v/>
      </c>
      <c r="AF292" s="15" t="str">
        <f aca="false">IF(AC292="","",1)</f>
        <v/>
      </c>
    </row>
    <row r="293" customFormat="false" ht="15" hidden="false" customHeight="false" outlineLevel="0" collapsed="false">
      <c r="A293" s="8"/>
      <c r="B293" s="9"/>
      <c r="C293" s="34"/>
      <c r="D293" s="34"/>
      <c r="E293" s="34"/>
      <c r="F293" s="10"/>
      <c r="G293" s="10"/>
      <c r="H293" s="8"/>
      <c r="I293" s="10"/>
      <c r="J293" s="9"/>
      <c r="K293" s="9"/>
      <c r="L293" s="10"/>
      <c r="M293" s="11"/>
      <c r="N293" s="12"/>
      <c r="O293" s="13"/>
      <c r="P293" s="13"/>
      <c r="Q293" s="8"/>
      <c r="R293" s="34"/>
      <c r="S293" s="10"/>
      <c r="T293" s="14"/>
      <c r="U293" s="14"/>
      <c r="V293" s="34"/>
      <c r="W293" s="34"/>
      <c r="X293" s="13"/>
      <c r="Y293" s="15" t="str">
        <f aca="false">IF(OR(A293="",H293=""),"",H293-A293)</f>
        <v/>
      </c>
      <c r="Z293" s="15" t="str">
        <f aca="false">IF(OR(A293="",Q293=""),"",Q293-A293)</f>
        <v/>
      </c>
      <c r="AA293" s="16" t="str">
        <f aca="false">IF(OR(L293="",J293=""),"",L293*IF(K293="",$C$3,K293)*J293*IF(E293="Short",1,-1))</f>
        <v/>
      </c>
      <c r="AB293" s="16" t="str">
        <f aca="false">IF(OR(A293="",L293="",J293=""),"",IF(N(U293)&gt;0,U293,IF(E293="Long",L293*IF(K293="",$C$3,K293)*J293,IF(AND(N(F293)&gt;0,N(G293)&gt;0),MAX(0,ABS(F293-G293)-L293)*IF(K293="",$C$3,K293)*J293,IF(AND(D293="Put",N(F293)&gt;0),MAX(0,F293-L293)*IF(K293="",$C$3,K293)*J293,"")))))</f>
        <v/>
      </c>
      <c r="AC293" s="16" t="str">
        <f aca="false">IF(OR(A293="",L293="",J293="",R293="",R293="Open"),"",IF(E293="Short",L293-N(S293),N(S293)-L293)*IF(K293="",$C$3,K293)*J293-N(T293))</f>
        <v/>
      </c>
      <c r="AD293" s="17" t="str">
        <f aca="false">IF(OR(AC293="",AB293=""),"",IF(AB293&gt;0,AC293/AB293,""))</f>
        <v/>
      </c>
      <c r="AE293" s="18" t="str">
        <f aca="false">IF(OR(AC293="",Q293=""),"",DATE(YEAR(Q293),MONTH(Q293),1))</f>
        <v/>
      </c>
      <c r="AF293" s="15" t="str">
        <f aca="false">IF(AC293="","",1)</f>
        <v/>
      </c>
    </row>
    <row r="294" customFormat="false" ht="15" hidden="false" customHeight="false" outlineLevel="0" collapsed="false">
      <c r="A294" s="8"/>
      <c r="B294" s="9"/>
      <c r="C294" s="34"/>
      <c r="D294" s="34"/>
      <c r="E294" s="34"/>
      <c r="F294" s="10"/>
      <c r="G294" s="10"/>
      <c r="H294" s="8"/>
      <c r="I294" s="10"/>
      <c r="J294" s="9"/>
      <c r="K294" s="9"/>
      <c r="L294" s="10"/>
      <c r="M294" s="11"/>
      <c r="N294" s="12"/>
      <c r="O294" s="13"/>
      <c r="P294" s="13"/>
      <c r="Q294" s="8"/>
      <c r="R294" s="34"/>
      <c r="S294" s="10"/>
      <c r="T294" s="14"/>
      <c r="U294" s="14"/>
      <c r="V294" s="34"/>
      <c r="W294" s="34"/>
      <c r="X294" s="13"/>
      <c r="Y294" s="15" t="str">
        <f aca="false">IF(OR(A294="",H294=""),"",H294-A294)</f>
        <v/>
      </c>
      <c r="Z294" s="15" t="str">
        <f aca="false">IF(OR(A294="",Q294=""),"",Q294-A294)</f>
        <v/>
      </c>
      <c r="AA294" s="16" t="str">
        <f aca="false">IF(OR(L294="",J294=""),"",L294*IF(K294="",$C$3,K294)*J294*IF(E294="Short",1,-1))</f>
        <v/>
      </c>
      <c r="AB294" s="16" t="str">
        <f aca="false">IF(OR(A294="",L294="",J294=""),"",IF(N(U294)&gt;0,U294,IF(E294="Long",L294*IF(K294="",$C$3,K294)*J294,IF(AND(N(F294)&gt;0,N(G294)&gt;0),MAX(0,ABS(F294-G294)-L294)*IF(K294="",$C$3,K294)*J294,IF(AND(D294="Put",N(F294)&gt;0),MAX(0,F294-L294)*IF(K294="",$C$3,K294)*J294,"")))))</f>
        <v/>
      </c>
      <c r="AC294" s="16" t="str">
        <f aca="false">IF(OR(A294="",L294="",J294="",R294="",R294="Open"),"",IF(E294="Short",L294-N(S294),N(S294)-L294)*IF(K294="",$C$3,K294)*J294-N(T294))</f>
        <v/>
      </c>
      <c r="AD294" s="17" t="str">
        <f aca="false">IF(OR(AC294="",AB294=""),"",IF(AB294&gt;0,AC294/AB294,""))</f>
        <v/>
      </c>
      <c r="AE294" s="18" t="str">
        <f aca="false">IF(OR(AC294="",Q294=""),"",DATE(YEAR(Q294),MONTH(Q294),1))</f>
        <v/>
      </c>
      <c r="AF294" s="15" t="str">
        <f aca="false">IF(AC294="","",1)</f>
        <v/>
      </c>
    </row>
    <row r="295" customFormat="false" ht="15" hidden="false" customHeight="false" outlineLevel="0" collapsed="false">
      <c r="A295" s="8"/>
      <c r="B295" s="9"/>
      <c r="C295" s="34"/>
      <c r="D295" s="34"/>
      <c r="E295" s="34"/>
      <c r="F295" s="10"/>
      <c r="G295" s="10"/>
      <c r="H295" s="8"/>
      <c r="I295" s="10"/>
      <c r="J295" s="9"/>
      <c r="K295" s="9"/>
      <c r="L295" s="10"/>
      <c r="M295" s="11"/>
      <c r="N295" s="12"/>
      <c r="O295" s="13"/>
      <c r="P295" s="13"/>
      <c r="Q295" s="8"/>
      <c r="R295" s="34"/>
      <c r="S295" s="10"/>
      <c r="T295" s="14"/>
      <c r="U295" s="14"/>
      <c r="V295" s="34"/>
      <c r="W295" s="34"/>
      <c r="X295" s="13"/>
      <c r="Y295" s="15" t="str">
        <f aca="false">IF(OR(A295="",H295=""),"",H295-A295)</f>
        <v/>
      </c>
      <c r="Z295" s="15" t="str">
        <f aca="false">IF(OR(A295="",Q295=""),"",Q295-A295)</f>
        <v/>
      </c>
      <c r="AA295" s="16" t="str">
        <f aca="false">IF(OR(L295="",J295=""),"",L295*IF(K295="",$C$3,K295)*J295*IF(E295="Short",1,-1))</f>
        <v/>
      </c>
      <c r="AB295" s="16" t="str">
        <f aca="false">IF(OR(A295="",L295="",J295=""),"",IF(N(U295)&gt;0,U295,IF(E295="Long",L295*IF(K295="",$C$3,K295)*J295,IF(AND(N(F295)&gt;0,N(G295)&gt;0),MAX(0,ABS(F295-G295)-L295)*IF(K295="",$C$3,K295)*J295,IF(AND(D295="Put",N(F295)&gt;0),MAX(0,F295-L295)*IF(K295="",$C$3,K295)*J295,"")))))</f>
        <v/>
      </c>
      <c r="AC295" s="16" t="str">
        <f aca="false">IF(OR(A295="",L295="",J295="",R295="",R295="Open"),"",IF(E295="Short",L295-N(S295),N(S295)-L295)*IF(K295="",$C$3,K295)*J295-N(T295))</f>
        <v/>
      </c>
      <c r="AD295" s="17" t="str">
        <f aca="false">IF(OR(AC295="",AB295=""),"",IF(AB295&gt;0,AC295/AB295,""))</f>
        <v/>
      </c>
      <c r="AE295" s="18" t="str">
        <f aca="false">IF(OR(AC295="",Q295=""),"",DATE(YEAR(Q295),MONTH(Q295),1))</f>
        <v/>
      </c>
      <c r="AF295" s="15" t="str">
        <f aca="false">IF(AC295="","",1)</f>
        <v/>
      </c>
    </row>
    <row r="296" customFormat="false" ht="15" hidden="false" customHeight="false" outlineLevel="0" collapsed="false">
      <c r="A296" s="8"/>
      <c r="B296" s="9"/>
      <c r="C296" s="34"/>
      <c r="D296" s="34"/>
      <c r="E296" s="34"/>
      <c r="F296" s="10"/>
      <c r="G296" s="10"/>
      <c r="H296" s="8"/>
      <c r="I296" s="10"/>
      <c r="J296" s="9"/>
      <c r="K296" s="9"/>
      <c r="L296" s="10"/>
      <c r="M296" s="11"/>
      <c r="N296" s="12"/>
      <c r="O296" s="13"/>
      <c r="P296" s="13"/>
      <c r="Q296" s="8"/>
      <c r="R296" s="34"/>
      <c r="S296" s="10"/>
      <c r="T296" s="14"/>
      <c r="U296" s="14"/>
      <c r="V296" s="34"/>
      <c r="W296" s="34"/>
      <c r="X296" s="13"/>
      <c r="Y296" s="15" t="str">
        <f aca="false">IF(OR(A296="",H296=""),"",H296-A296)</f>
        <v/>
      </c>
      <c r="Z296" s="15" t="str">
        <f aca="false">IF(OR(A296="",Q296=""),"",Q296-A296)</f>
        <v/>
      </c>
      <c r="AA296" s="16" t="str">
        <f aca="false">IF(OR(L296="",J296=""),"",L296*IF(K296="",$C$3,K296)*J296*IF(E296="Short",1,-1))</f>
        <v/>
      </c>
      <c r="AB296" s="16" t="str">
        <f aca="false">IF(OR(A296="",L296="",J296=""),"",IF(N(U296)&gt;0,U296,IF(E296="Long",L296*IF(K296="",$C$3,K296)*J296,IF(AND(N(F296)&gt;0,N(G296)&gt;0),MAX(0,ABS(F296-G296)-L296)*IF(K296="",$C$3,K296)*J296,IF(AND(D296="Put",N(F296)&gt;0),MAX(0,F296-L296)*IF(K296="",$C$3,K296)*J296,"")))))</f>
        <v/>
      </c>
      <c r="AC296" s="16" t="str">
        <f aca="false">IF(OR(A296="",L296="",J296="",R296="",R296="Open"),"",IF(E296="Short",L296-N(S296),N(S296)-L296)*IF(K296="",$C$3,K296)*J296-N(T296))</f>
        <v/>
      </c>
      <c r="AD296" s="17" t="str">
        <f aca="false">IF(OR(AC296="",AB296=""),"",IF(AB296&gt;0,AC296/AB296,""))</f>
        <v/>
      </c>
      <c r="AE296" s="18" t="str">
        <f aca="false">IF(OR(AC296="",Q296=""),"",DATE(YEAR(Q296),MONTH(Q296),1))</f>
        <v/>
      </c>
      <c r="AF296" s="15" t="str">
        <f aca="false">IF(AC296="","",1)</f>
        <v/>
      </c>
    </row>
    <row r="297" customFormat="false" ht="15" hidden="false" customHeight="false" outlineLevel="0" collapsed="false">
      <c r="A297" s="8"/>
      <c r="B297" s="9"/>
      <c r="C297" s="34"/>
      <c r="D297" s="34"/>
      <c r="E297" s="34"/>
      <c r="F297" s="10"/>
      <c r="G297" s="10"/>
      <c r="H297" s="8"/>
      <c r="I297" s="10"/>
      <c r="J297" s="9"/>
      <c r="K297" s="9"/>
      <c r="L297" s="10"/>
      <c r="M297" s="11"/>
      <c r="N297" s="12"/>
      <c r="O297" s="13"/>
      <c r="P297" s="13"/>
      <c r="Q297" s="8"/>
      <c r="R297" s="34"/>
      <c r="S297" s="10"/>
      <c r="T297" s="14"/>
      <c r="U297" s="14"/>
      <c r="V297" s="34"/>
      <c r="W297" s="34"/>
      <c r="X297" s="13"/>
      <c r="Y297" s="15" t="str">
        <f aca="false">IF(OR(A297="",H297=""),"",H297-A297)</f>
        <v/>
      </c>
      <c r="Z297" s="15" t="str">
        <f aca="false">IF(OR(A297="",Q297=""),"",Q297-A297)</f>
        <v/>
      </c>
      <c r="AA297" s="16" t="str">
        <f aca="false">IF(OR(L297="",J297=""),"",L297*IF(K297="",$C$3,K297)*J297*IF(E297="Short",1,-1))</f>
        <v/>
      </c>
      <c r="AB297" s="16" t="str">
        <f aca="false">IF(OR(A297="",L297="",J297=""),"",IF(N(U297)&gt;0,U297,IF(E297="Long",L297*IF(K297="",$C$3,K297)*J297,IF(AND(N(F297)&gt;0,N(G297)&gt;0),MAX(0,ABS(F297-G297)-L297)*IF(K297="",$C$3,K297)*J297,IF(AND(D297="Put",N(F297)&gt;0),MAX(0,F297-L297)*IF(K297="",$C$3,K297)*J297,"")))))</f>
        <v/>
      </c>
      <c r="AC297" s="16" t="str">
        <f aca="false">IF(OR(A297="",L297="",J297="",R297="",R297="Open"),"",IF(E297="Short",L297-N(S297),N(S297)-L297)*IF(K297="",$C$3,K297)*J297-N(T297))</f>
        <v/>
      </c>
      <c r="AD297" s="17" t="str">
        <f aca="false">IF(OR(AC297="",AB297=""),"",IF(AB297&gt;0,AC297/AB297,""))</f>
        <v/>
      </c>
      <c r="AE297" s="18" t="str">
        <f aca="false">IF(OR(AC297="",Q297=""),"",DATE(YEAR(Q297),MONTH(Q297),1))</f>
        <v/>
      </c>
      <c r="AF297" s="15" t="str">
        <f aca="false">IF(AC297="","",1)</f>
        <v/>
      </c>
    </row>
    <row r="298" customFormat="false" ht="15" hidden="false" customHeight="false" outlineLevel="0" collapsed="false">
      <c r="A298" s="8"/>
      <c r="B298" s="9"/>
      <c r="C298" s="34"/>
      <c r="D298" s="34"/>
      <c r="E298" s="34"/>
      <c r="F298" s="10"/>
      <c r="G298" s="10"/>
      <c r="H298" s="8"/>
      <c r="I298" s="10"/>
      <c r="J298" s="9"/>
      <c r="K298" s="9"/>
      <c r="L298" s="10"/>
      <c r="M298" s="11"/>
      <c r="N298" s="12"/>
      <c r="O298" s="13"/>
      <c r="P298" s="13"/>
      <c r="Q298" s="8"/>
      <c r="R298" s="34"/>
      <c r="S298" s="10"/>
      <c r="T298" s="14"/>
      <c r="U298" s="14"/>
      <c r="V298" s="34"/>
      <c r="W298" s="34"/>
      <c r="X298" s="13"/>
      <c r="Y298" s="15" t="str">
        <f aca="false">IF(OR(A298="",H298=""),"",H298-A298)</f>
        <v/>
      </c>
      <c r="Z298" s="15" t="str">
        <f aca="false">IF(OR(A298="",Q298=""),"",Q298-A298)</f>
        <v/>
      </c>
      <c r="AA298" s="16" t="str">
        <f aca="false">IF(OR(L298="",J298=""),"",L298*IF(K298="",$C$3,K298)*J298*IF(E298="Short",1,-1))</f>
        <v/>
      </c>
      <c r="AB298" s="16" t="str">
        <f aca="false">IF(OR(A298="",L298="",J298=""),"",IF(N(U298)&gt;0,U298,IF(E298="Long",L298*IF(K298="",$C$3,K298)*J298,IF(AND(N(F298)&gt;0,N(G298)&gt;0),MAX(0,ABS(F298-G298)-L298)*IF(K298="",$C$3,K298)*J298,IF(AND(D298="Put",N(F298)&gt;0),MAX(0,F298-L298)*IF(K298="",$C$3,K298)*J298,"")))))</f>
        <v/>
      </c>
      <c r="AC298" s="16" t="str">
        <f aca="false">IF(OR(A298="",L298="",J298="",R298="",R298="Open"),"",IF(E298="Short",L298-N(S298),N(S298)-L298)*IF(K298="",$C$3,K298)*J298-N(T298))</f>
        <v/>
      </c>
      <c r="AD298" s="17" t="str">
        <f aca="false">IF(OR(AC298="",AB298=""),"",IF(AB298&gt;0,AC298/AB298,""))</f>
        <v/>
      </c>
      <c r="AE298" s="18" t="str">
        <f aca="false">IF(OR(AC298="",Q298=""),"",DATE(YEAR(Q298),MONTH(Q298),1))</f>
        <v/>
      </c>
      <c r="AF298" s="15" t="str">
        <f aca="false">IF(AC298="","",1)</f>
        <v/>
      </c>
    </row>
    <row r="299" customFormat="false" ht="15" hidden="false" customHeight="false" outlineLevel="0" collapsed="false">
      <c r="A299" s="8"/>
      <c r="B299" s="9"/>
      <c r="C299" s="34"/>
      <c r="D299" s="34"/>
      <c r="E299" s="34"/>
      <c r="F299" s="10"/>
      <c r="G299" s="10"/>
      <c r="H299" s="8"/>
      <c r="I299" s="10"/>
      <c r="J299" s="9"/>
      <c r="K299" s="9"/>
      <c r="L299" s="10"/>
      <c r="M299" s="11"/>
      <c r="N299" s="12"/>
      <c r="O299" s="13"/>
      <c r="P299" s="13"/>
      <c r="Q299" s="8"/>
      <c r="R299" s="34"/>
      <c r="S299" s="10"/>
      <c r="T299" s="14"/>
      <c r="U299" s="14"/>
      <c r="V299" s="34"/>
      <c r="W299" s="34"/>
      <c r="X299" s="13"/>
      <c r="Y299" s="15" t="str">
        <f aca="false">IF(OR(A299="",H299=""),"",H299-A299)</f>
        <v/>
      </c>
      <c r="Z299" s="15" t="str">
        <f aca="false">IF(OR(A299="",Q299=""),"",Q299-A299)</f>
        <v/>
      </c>
      <c r="AA299" s="16" t="str">
        <f aca="false">IF(OR(L299="",J299=""),"",L299*IF(K299="",$C$3,K299)*J299*IF(E299="Short",1,-1))</f>
        <v/>
      </c>
      <c r="AB299" s="16" t="str">
        <f aca="false">IF(OR(A299="",L299="",J299=""),"",IF(N(U299)&gt;0,U299,IF(E299="Long",L299*IF(K299="",$C$3,K299)*J299,IF(AND(N(F299)&gt;0,N(G299)&gt;0),MAX(0,ABS(F299-G299)-L299)*IF(K299="",$C$3,K299)*J299,IF(AND(D299="Put",N(F299)&gt;0),MAX(0,F299-L299)*IF(K299="",$C$3,K299)*J299,"")))))</f>
        <v/>
      </c>
      <c r="AC299" s="16" t="str">
        <f aca="false">IF(OR(A299="",L299="",J299="",R299="",R299="Open"),"",IF(E299="Short",L299-N(S299),N(S299)-L299)*IF(K299="",$C$3,K299)*J299-N(T299))</f>
        <v/>
      </c>
      <c r="AD299" s="17" t="str">
        <f aca="false">IF(OR(AC299="",AB299=""),"",IF(AB299&gt;0,AC299/AB299,""))</f>
        <v/>
      </c>
      <c r="AE299" s="18" t="str">
        <f aca="false">IF(OR(AC299="",Q299=""),"",DATE(YEAR(Q299),MONTH(Q299),1))</f>
        <v/>
      </c>
      <c r="AF299" s="15" t="str">
        <f aca="false">IF(AC299="","",1)</f>
        <v/>
      </c>
    </row>
    <row r="300" customFormat="false" ht="15" hidden="false" customHeight="false" outlineLevel="0" collapsed="false">
      <c r="A300" s="8"/>
      <c r="B300" s="9"/>
      <c r="C300" s="34"/>
      <c r="D300" s="34"/>
      <c r="E300" s="34"/>
      <c r="F300" s="10"/>
      <c r="G300" s="10"/>
      <c r="H300" s="8"/>
      <c r="I300" s="10"/>
      <c r="J300" s="9"/>
      <c r="K300" s="9"/>
      <c r="L300" s="10"/>
      <c r="M300" s="11"/>
      <c r="N300" s="12"/>
      <c r="O300" s="13"/>
      <c r="P300" s="13"/>
      <c r="Q300" s="8"/>
      <c r="R300" s="34"/>
      <c r="S300" s="10"/>
      <c r="T300" s="14"/>
      <c r="U300" s="14"/>
      <c r="V300" s="34"/>
      <c r="W300" s="34"/>
      <c r="X300" s="13"/>
      <c r="Y300" s="15" t="str">
        <f aca="false">IF(OR(A300="",H300=""),"",H300-A300)</f>
        <v/>
      </c>
      <c r="Z300" s="15" t="str">
        <f aca="false">IF(OR(A300="",Q300=""),"",Q300-A300)</f>
        <v/>
      </c>
      <c r="AA300" s="16" t="str">
        <f aca="false">IF(OR(L300="",J300=""),"",L300*IF(K300="",$C$3,K300)*J300*IF(E300="Short",1,-1))</f>
        <v/>
      </c>
      <c r="AB300" s="16" t="str">
        <f aca="false">IF(OR(A300="",L300="",J300=""),"",IF(N(U300)&gt;0,U300,IF(E300="Long",L300*IF(K300="",$C$3,K300)*J300,IF(AND(N(F300)&gt;0,N(G300)&gt;0),MAX(0,ABS(F300-G300)-L300)*IF(K300="",$C$3,K300)*J300,IF(AND(D300="Put",N(F300)&gt;0),MAX(0,F300-L300)*IF(K300="",$C$3,K300)*J300,"")))))</f>
        <v/>
      </c>
      <c r="AC300" s="16" t="str">
        <f aca="false">IF(OR(A300="",L300="",J300="",R300="",R300="Open"),"",IF(E300="Short",L300-N(S300),N(S300)-L300)*IF(K300="",$C$3,K300)*J300-N(T300))</f>
        <v/>
      </c>
      <c r="AD300" s="17" t="str">
        <f aca="false">IF(OR(AC300="",AB300=""),"",IF(AB300&gt;0,AC300/AB300,""))</f>
        <v/>
      </c>
      <c r="AE300" s="18" t="str">
        <f aca="false">IF(OR(AC300="",Q300=""),"",DATE(YEAR(Q300),MONTH(Q300),1))</f>
        <v/>
      </c>
      <c r="AF300" s="15" t="str">
        <f aca="false">IF(AC300="","",1)</f>
        <v/>
      </c>
    </row>
    <row r="301" customFormat="false" ht="15" hidden="false" customHeight="false" outlineLevel="0" collapsed="false">
      <c r="A301" s="8"/>
      <c r="B301" s="9"/>
      <c r="C301" s="34"/>
      <c r="D301" s="34"/>
      <c r="E301" s="34"/>
      <c r="F301" s="10"/>
      <c r="G301" s="10"/>
      <c r="H301" s="8"/>
      <c r="I301" s="10"/>
      <c r="J301" s="9"/>
      <c r="K301" s="9"/>
      <c r="L301" s="10"/>
      <c r="M301" s="11"/>
      <c r="N301" s="12"/>
      <c r="O301" s="13"/>
      <c r="P301" s="13"/>
      <c r="Q301" s="8"/>
      <c r="R301" s="34"/>
      <c r="S301" s="10"/>
      <c r="T301" s="14"/>
      <c r="U301" s="14"/>
      <c r="V301" s="34"/>
      <c r="W301" s="34"/>
      <c r="X301" s="13"/>
      <c r="Y301" s="15" t="str">
        <f aca="false">IF(OR(A301="",H301=""),"",H301-A301)</f>
        <v/>
      </c>
      <c r="Z301" s="15" t="str">
        <f aca="false">IF(OR(A301="",Q301=""),"",Q301-A301)</f>
        <v/>
      </c>
      <c r="AA301" s="16" t="str">
        <f aca="false">IF(OR(L301="",J301=""),"",L301*IF(K301="",$C$3,K301)*J301*IF(E301="Short",1,-1))</f>
        <v/>
      </c>
      <c r="AB301" s="16" t="str">
        <f aca="false">IF(OR(A301="",L301="",J301=""),"",IF(N(U301)&gt;0,U301,IF(E301="Long",L301*IF(K301="",$C$3,K301)*J301,IF(AND(N(F301)&gt;0,N(G301)&gt;0),MAX(0,ABS(F301-G301)-L301)*IF(K301="",$C$3,K301)*J301,IF(AND(D301="Put",N(F301)&gt;0),MAX(0,F301-L301)*IF(K301="",$C$3,K301)*J301,"")))))</f>
        <v/>
      </c>
      <c r="AC301" s="16" t="str">
        <f aca="false">IF(OR(A301="",L301="",J301="",R301="",R301="Open"),"",IF(E301="Short",L301-N(S301),N(S301)-L301)*IF(K301="",$C$3,K301)*J301-N(T301))</f>
        <v/>
      </c>
      <c r="AD301" s="17" t="str">
        <f aca="false">IF(OR(AC301="",AB301=""),"",IF(AB301&gt;0,AC301/AB301,""))</f>
        <v/>
      </c>
      <c r="AE301" s="18" t="str">
        <f aca="false">IF(OR(AC301="",Q301=""),"",DATE(YEAR(Q301),MONTH(Q301),1))</f>
        <v/>
      </c>
      <c r="AF301" s="15" t="str">
        <f aca="false">IF(AC301="","",1)</f>
        <v/>
      </c>
    </row>
    <row r="302" customFormat="false" ht="15" hidden="false" customHeight="false" outlineLevel="0" collapsed="false">
      <c r="A302" s="8"/>
      <c r="B302" s="9"/>
      <c r="C302" s="34"/>
      <c r="D302" s="34"/>
      <c r="E302" s="34"/>
      <c r="F302" s="10"/>
      <c r="G302" s="10"/>
      <c r="H302" s="8"/>
      <c r="I302" s="10"/>
      <c r="J302" s="9"/>
      <c r="K302" s="9"/>
      <c r="L302" s="10"/>
      <c r="M302" s="11"/>
      <c r="N302" s="12"/>
      <c r="O302" s="13"/>
      <c r="P302" s="13"/>
      <c r="Q302" s="8"/>
      <c r="R302" s="34"/>
      <c r="S302" s="10"/>
      <c r="T302" s="14"/>
      <c r="U302" s="14"/>
      <c r="V302" s="34"/>
      <c r="W302" s="34"/>
      <c r="X302" s="13"/>
      <c r="Y302" s="15" t="str">
        <f aca="false">IF(OR(A302="",H302=""),"",H302-A302)</f>
        <v/>
      </c>
      <c r="Z302" s="15" t="str">
        <f aca="false">IF(OR(A302="",Q302=""),"",Q302-A302)</f>
        <v/>
      </c>
      <c r="AA302" s="16" t="str">
        <f aca="false">IF(OR(L302="",J302=""),"",L302*IF(K302="",$C$3,K302)*J302*IF(E302="Short",1,-1))</f>
        <v/>
      </c>
      <c r="AB302" s="16" t="str">
        <f aca="false">IF(OR(A302="",L302="",J302=""),"",IF(N(U302)&gt;0,U302,IF(E302="Long",L302*IF(K302="",$C$3,K302)*J302,IF(AND(N(F302)&gt;0,N(G302)&gt;0),MAX(0,ABS(F302-G302)-L302)*IF(K302="",$C$3,K302)*J302,IF(AND(D302="Put",N(F302)&gt;0),MAX(0,F302-L302)*IF(K302="",$C$3,K302)*J302,"")))))</f>
        <v/>
      </c>
      <c r="AC302" s="16" t="str">
        <f aca="false">IF(OR(A302="",L302="",J302="",R302="",R302="Open"),"",IF(E302="Short",L302-N(S302),N(S302)-L302)*IF(K302="",$C$3,K302)*J302-N(T302))</f>
        <v/>
      </c>
      <c r="AD302" s="17" t="str">
        <f aca="false">IF(OR(AC302="",AB302=""),"",IF(AB302&gt;0,AC302/AB302,""))</f>
        <v/>
      </c>
      <c r="AE302" s="18" t="str">
        <f aca="false">IF(OR(AC302="",Q302=""),"",DATE(YEAR(Q302),MONTH(Q302),1))</f>
        <v/>
      </c>
      <c r="AF302" s="15" t="str">
        <f aca="false">IF(AC302="","",1)</f>
        <v/>
      </c>
    </row>
    <row r="303" customFormat="false" ht="15" hidden="false" customHeight="false" outlineLevel="0" collapsed="false">
      <c r="A303" s="8"/>
      <c r="B303" s="9"/>
      <c r="C303" s="34"/>
      <c r="D303" s="34"/>
      <c r="E303" s="34"/>
      <c r="F303" s="10"/>
      <c r="G303" s="10"/>
      <c r="H303" s="8"/>
      <c r="I303" s="10"/>
      <c r="J303" s="9"/>
      <c r="K303" s="9"/>
      <c r="L303" s="10"/>
      <c r="M303" s="11"/>
      <c r="N303" s="12"/>
      <c r="O303" s="13"/>
      <c r="P303" s="13"/>
      <c r="Q303" s="8"/>
      <c r="R303" s="34"/>
      <c r="S303" s="10"/>
      <c r="T303" s="14"/>
      <c r="U303" s="14"/>
      <c r="V303" s="34"/>
      <c r="W303" s="34"/>
      <c r="X303" s="13"/>
      <c r="Y303" s="15" t="str">
        <f aca="false">IF(OR(A303="",H303=""),"",H303-A303)</f>
        <v/>
      </c>
      <c r="Z303" s="15" t="str">
        <f aca="false">IF(OR(A303="",Q303=""),"",Q303-A303)</f>
        <v/>
      </c>
      <c r="AA303" s="16" t="str">
        <f aca="false">IF(OR(L303="",J303=""),"",L303*IF(K303="",$C$3,K303)*J303*IF(E303="Short",1,-1))</f>
        <v/>
      </c>
      <c r="AB303" s="16" t="str">
        <f aca="false">IF(OR(A303="",L303="",J303=""),"",IF(N(U303)&gt;0,U303,IF(E303="Long",L303*IF(K303="",$C$3,K303)*J303,IF(AND(N(F303)&gt;0,N(G303)&gt;0),MAX(0,ABS(F303-G303)-L303)*IF(K303="",$C$3,K303)*J303,IF(AND(D303="Put",N(F303)&gt;0),MAX(0,F303-L303)*IF(K303="",$C$3,K303)*J303,"")))))</f>
        <v/>
      </c>
      <c r="AC303" s="16" t="str">
        <f aca="false">IF(OR(A303="",L303="",J303="",R303="",R303="Open"),"",IF(E303="Short",L303-N(S303),N(S303)-L303)*IF(K303="",$C$3,K303)*J303-N(T303))</f>
        <v/>
      </c>
      <c r="AD303" s="17" t="str">
        <f aca="false">IF(OR(AC303="",AB303=""),"",IF(AB303&gt;0,AC303/AB303,""))</f>
        <v/>
      </c>
      <c r="AE303" s="18" t="str">
        <f aca="false">IF(OR(AC303="",Q303=""),"",DATE(YEAR(Q303),MONTH(Q303),1))</f>
        <v/>
      </c>
      <c r="AF303" s="15" t="str">
        <f aca="false">IF(AC303="","",1)</f>
        <v/>
      </c>
    </row>
    <row r="304" customFormat="false" ht="15" hidden="false" customHeight="false" outlineLevel="0" collapsed="false">
      <c r="A304" s="8"/>
      <c r="B304" s="9"/>
      <c r="C304" s="34"/>
      <c r="D304" s="34"/>
      <c r="E304" s="34"/>
      <c r="F304" s="10"/>
      <c r="G304" s="10"/>
      <c r="H304" s="8"/>
      <c r="I304" s="10"/>
      <c r="J304" s="9"/>
      <c r="K304" s="9"/>
      <c r="L304" s="10"/>
      <c r="M304" s="11"/>
      <c r="N304" s="12"/>
      <c r="O304" s="13"/>
      <c r="P304" s="13"/>
      <c r="Q304" s="8"/>
      <c r="R304" s="34"/>
      <c r="S304" s="10"/>
      <c r="T304" s="14"/>
      <c r="U304" s="14"/>
      <c r="V304" s="34"/>
      <c r="W304" s="34"/>
      <c r="X304" s="13"/>
      <c r="Y304" s="15" t="str">
        <f aca="false">IF(OR(A304="",H304=""),"",H304-A304)</f>
        <v/>
      </c>
      <c r="Z304" s="15" t="str">
        <f aca="false">IF(OR(A304="",Q304=""),"",Q304-A304)</f>
        <v/>
      </c>
      <c r="AA304" s="16" t="str">
        <f aca="false">IF(OR(L304="",J304=""),"",L304*IF(K304="",$C$3,K304)*J304*IF(E304="Short",1,-1))</f>
        <v/>
      </c>
      <c r="AB304" s="16" t="str">
        <f aca="false">IF(OR(A304="",L304="",J304=""),"",IF(N(U304)&gt;0,U304,IF(E304="Long",L304*IF(K304="",$C$3,K304)*J304,IF(AND(N(F304)&gt;0,N(G304)&gt;0),MAX(0,ABS(F304-G304)-L304)*IF(K304="",$C$3,K304)*J304,IF(AND(D304="Put",N(F304)&gt;0),MAX(0,F304-L304)*IF(K304="",$C$3,K304)*J304,"")))))</f>
        <v/>
      </c>
      <c r="AC304" s="16" t="str">
        <f aca="false">IF(OR(A304="",L304="",J304="",R304="",R304="Open"),"",IF(E304="Short",L304-N(S304),N(S304)-L304)*IF(K304="",$C$3,K304)*J304-N(T304))</f>
        <v/>
      </c>
      <c r="AD304" s="17" t="str">
        <f aca="false">IF(OR(AC304="",AB304=""),"",IF(AB304&gt;0,AC304/AB304,""))</f>
        <v/>
      </c>
      <c r="AE304" s="18" t="str">
        <f aca="false">IF(OR(AC304="",Q304=""),"",DATE(YEAR(Q304),MONTH(Q304),1))</f>
        <v/>
      </c>
      <c r="AF304" s="15" t="str">
        <f aca="false">IF(AC304="","",1)</f>
        <v/>
      </c>
    </row>
    <row r="305" customFormat="false" ht="15" hidden="false" customHeight="false" outlineLevel="0" collapsed="false">
      <c r="A305" s="8"/>
      <c r="B305" s="9"/>
      <c r="C305" s="34"/>
      <c r="D305" s="34"/>
      <c r="E305" s="34"/>
      <c r="F305" s="10"/>
      <c r="G305" s="10"/>
      <c r="H305" s="8"/>
      <c r="I305" s="10"/>
      <c r="J305" s="9"/>
      <c r="K305" s="9"/>
      <c r="L305" s="10"/>
      <c r="M305" s="11"/>
      <c r="N305" s="12"/>
      <c r="O305" s="13"/>
      <c r="P305" s="13"/>
      <c r="Q305" s="8"/>
      <c r="R305" s="34"/>
      <c r="S305" s="10"/>
      <c r="T305" s="14"/>
      <c r="U305" s="14"/>
      <c r="V305" s="34"/>
      <c r="W305" s="34"/>
      <c r="X305" s="13"/>
      <c r="Y305" s="15" t="str">
        <f aca="false">IF(OR(A305="",H305=""),"",H305-A305)</f>
        <v/>
      </c>
      <c r="Z305" s="15" t="str">
        <f aca="false">IF(OR(A305="",Q305=""),"",Q305-A305)</f>
        <v/>
      </c>
      <c r="AA305" s="16" t="str">
        <f aca="false">IF(OR(L305="",J305=""),"",L305*IF(K305="",$C$3,K305)*J305*IF(E305="Short",1,-1))</f>
        <v/>
      </c>
      <c r="AB305" s="16" t="str">
        <f aca="false">IF(OR(A305="",L305="",J305=""),"",IF(N(U305)&gt;0,U305,IF(E305="Long",L305*IF(K305="",$C$3,K305)*J305,IF(AND(N(F305)&gt;0,N(G305)&gt;0),MAX(0,ABS(F305-G305)-L305)*IF(K305="",$C$3,K305)*J305,IF(AND(D305="Put",N(F305)&gt;0),MAX(0,F305-L305)*IF(K305="",$C$3,K305)*J305,"")))))</f>
        <v/>
      </c>
      <c r="AC305" s="16" t="str">
        <f aca="false">IF(OR(A305="",L305="",J305="",R305="",R305="Open"),"",IF(E305="Short",L305-N(S305),N(S305)-L305)*IF(K305="",$C$3,K305)*J305-N(T305))</f>
        <v/>
      </c>
      <c r="AD305" s="17" t="str">
        <f aca="false">IF(OR(AC305="",AB305=""),"",IF(AB305&gt;0,AC305/AB305,""))</f>
        <v/>
      </c>
      <c r="AE305" s="18" t="str">
        <f aca="false">IF(OR(AC305="",Q305=""),"",DATE(YEAR(Q305),MONTH(Q305),1))</f>
        <v/>
      </c>
      <c r="AF305" s="15" t="str">
        <f aca="false">IF(AC305="","",1)</f>
        <v/>
      </c>
    </row>
    <row r="306" customFormat="false" ht="15" hidden="false" customHeight="false" outlineLevel="0" collapsed="false">
      <c r="A306" s="8"/>
      <c r="B306" s="9"/>
      <c r="C306" s="34"/>
      <c r="D306" s="34"/>
      <c r="E306" s="34"/>
      <c r="F306" s="10"/>
      <c r="G306" s="10"/>
      <c r="H306" s="8"/>
      <c r="I306" s="10"/>
      <c r="J306" s="9"/>
      <c r="K306" s="9"/>
      <c r="L306" s="10"/>
      <c r="M306" s="11"/>
      <c r="N306" s="12"/>
      <c r="O306" s="13"/>
      <c r="P306" s="13"/>
      <c r="Q306" s="8"/>
      <c r="R306" s="34"/>
      <c r="S306" s="10"/>
      <c r="T306" s="14"/>
      <c r="U306" s="14"/>
      <c r="V306" s="34"/>
      <c r="W306" s="34"/>
      <c r="X306" s="13"/>
      <c r="Y306" s="15" t="str">
        <f aca="false">IF(OR(A306="",H306=""),"",H306-A306)</f>
        <v/>
      </c>
      <c r="Z306" s="15" t="str">
        <f aca="false">IF(OR(A306="",Q306=""),"",Q306-A306)</f>
        <v/>
      </c>
      <c r="AA306" s="16" t="str">
        <f aca="false">IF(OR(L306="",J306=""),"",L306*IF(K306="",$C$3,K306)*J306*IF(E306="Short",1,-1))</f>
        <v/>
      </c>
      <c r="AB306" s="16" t="str">
        <f aca="false">IF(OR(A306="",L306="",J306=""),"",IF(N(U306)&gt;0,U306,IF(E306="Long",L306*IF(K306="",$C$3,K306)*J306,IF(AND(N(F306)&gt;0,N(G306)&gt;0),MAX(0,ABS(F306-G306)-L306)*IF(K306="",$C$3,K306)*J306,IF(AND(D306="Put",N(F306)&gt;0),MAX(0,F306-L306)*IF(K306="",$C$3,K306)*J306,"")))))</f>
        <v/>
      </c>
      <c r="AC306" s="16" t="str">
        <f aca="false">IF(OR(A306="",L306="",J306="",R306="",R306="Open"),"",IF(E306="Short",L306-N(S306),N(S306)-L306)*IF(K306="",$C$3,K306)*J306-N(T306))</f>
        <v/>
      </c>
      <c r="AD306" s="17" t="str">
        <f aca="false">IF(OR(AC306="",AB306=""),"",IF(AB306&gt;0,AC306/AB306,""))</f>
        <v/>
      </c>
      <c r="AE306" s="18" t="str">
        <f aca="false">IF(OR(AC306="",Q306=""),"",DATE(YEAR(Q306),MONTH(Q306),1))</f>
        <v/>
      </c>
      <c r="AF306" s="15" t="str">
        <f aca="false">IF(AC306="","",1)</f>
        <v/>
      </c>
    </row>
    <row r="307" customFormat="false" ht="15" hidden="false" customHeight="false" outlineLevel="0" collapsed="false">
      <c r="A307" s="8"/>
      <c r="B307" s="9"/>
      <c r="C307" s="34"/>
      <c r="D307" s="34"/>
      <c r="E307" s="34"/>
      <c r="F307" s="10"/>
      <c r="G307" s="10"/>
      <c r="H307" s="8"/>
      <c r="I307" s="10"/>
      <c r="J307" s="9"/>
      <c r="K307" s="9"/>
      <c r="L307" s="10"/>
      <c r="M307" s="11"/>
      <c r="N307" s="12"/>
      <c r="O307" s="13"/>
      <c r="P307" s="13"/>
      <c r="Q307" s="8"/>
      <c r="R307" s="34"/>
      <c r="S307" s="10"/>
      <c r="T307" s="14"/>
      <c r="U307" s="14"/>
      <c r="V307" s="34"/>
      <c r="W307" s="34"/>
      <c r="X307" s="13"/>
      <c r="Y307" s="15" t="str">
        <f aca="false">IF(OR(A307="",H307=""),"",H307-A307)</f>
        <v/>
      </c>
      <c r="Z307" s="15" t="str">
        <f aca="false">IF(OR(A307="",Q307=""),"",Q307-A307)</f>
        <v/>
      </c>
      <c r="AA307" s="16" t="str">
        <f aca="false">IF(OR(L307="",J307=""),"",L307*IF(K307="",$C$3,K307)*J307*IF(E307="Short",1,-1))</f>
        <v/>
      </c>
      <c r="AB307" s="16" t="str">
        <f aca="false">IF(OR(A307="",L307="",J307=""),"",IF(N(U307)&gt;0,U307,IF(E307="Long",L307*IF(K307="",$C$3,K307)*J307,IF(AND(N(F307)&gt;0,N(G307)&gt;0),MAX(0,ABS(F307-G307)-L307)*IF(K307="",$C$3,K307)*J307,IF(AND(D307="Put",N(F307)&gt;0),MAX(0,F307-L307)*IF(K307="",$C$3,K307)*J307,"")))))</f>
        <v/>
      </c>
      <c r="AC307" s="16" t="str">
        <f aca="false">IF(OR(A307="",L307="",J307="",R307="",R307="Open"),"",IF(E307="Short",L307-N(S307),N(S307)-L307)*IF(K307="",$C$3,K307)*J307-N(T307))</f>
        <v/>
      </c>
      <c r="AD307" s="17" t="str">
        <f aca="false">IF(OR(AC307="",AB307=""),"",IF(AB307&gt;0,AC307/AB307,""))</f>
        <v/>
      </c>
      <c r="AE307" s="18" t="str">
        <f aca="false">IF(OR(AC307="",Q307=""),"",DATE(YEAR(Q307),MONTH(Q307),1))</f>
        <v/>
      </c>
      <c r="AF307" s="15" t="str">
        <f aca="false">IF(AC307="","",1)</f>
        <v/>
      </c>
    </row>
    <row r="308" customFormat="false" ht="15" hidden="false" customHeight="false" outlineLevel="0" collapsed="false">
      <c r="A308" s="8"/>
      <c r="B308" s="9"/>
      <c r="C308" s="34"/>
      <c r="D308" s="34"/>
      <c r="E308" s="34"/>
      <c r="F308" s="10"/>
      <c r="G308" s="10"/>
      <c r="H308" s="8"/>
      <c r="I308" s="10"/>
      <c r="J308" s="9"/>
      <c r="K308" s="9"/>
      <c r="L308" s="10"/>
      <c r="M308" s="11"/>
      <c r="N308" s="12"/>
      <c r="O308" s="13"/>
      <c r="P308" s="13"/>
      <c r="Q308" s="8"/>
      <c r="R308" s="34"/>
      <c r="S308" s="10"/>
      <c r="T308" s="14"/>
      <c r="U308" s="14"/>
      <c r="V308" s="34"/>
      <c r="W308" s="34"/>
      <c r="X308" s="13"/>
      <c r="Y308" s="15" t="str">
        <f aca="false">IF(OR(A308="",H308=""),"",H308-A308)</f>
        <v/>
      </c>
      <c r="Z308" s="15" t="str">
        <f aca="false">IF(OR(A308="",Q308=""),"",Q308-A308)</f>
        <v/>
      </c>
      <c r="AA308" s="16" t="str">
        <f aca="false">IF(OR(L308="",J308=""),"",L308*IF(K308="",$C$3,K308)*J308*IF(E308="Short",1,-1))</f>
        <v/>
      </c>
      <c r="AB308" s="16" t="str">
        <f aca="false">IF(OR(A308="",L308="",J308=""),"",IF(N(U308)&gt;0,U308,IF(E308="Long",L308*IF(K308="",$C$3,K308)*J308,IF(AND(N(F308)&gt;0,N(G308)&gt;0),MAX(0,ABS(F308-G308)-L308)*IF(K308="",$C$3,K308)*J308,IF(AND(D308="Put",N(F308)&gt;0),MAX(0,F308-L308)*IF(K308="",$C$3,K308)*J308,"")))))</f>
        <v/>
      </c>
      <c r="AC308" s="16" t="str">
        <f aca="false">IF(OR(A308="",L308="",J308="",R308="",R308="Open"),"",IF(E308="Short",L308-N(S308),N(S308)-L308)*IF(K308="",$C$3,K308)*J308-N(T308))</f>
        <v/>
      </c>
      <c r="AD308" s="17" t="str">
        <f aca="false">IF(OR(AC308="",AB308=""),"",IF(AB308&gt;0,AC308/AB308,""))</f>
        <v/>
      </c>
      <c r="AE308" s="18" t="str">
        <f aca="false">IF(OR(AC308="",Q308=""),"",DATE(YEAR(Q308),MONTH(Q308),1))</f>
        <v/>
      </c>
      <c r="AF308" s="15" t="str">
        <f aca="false">IF(AC308="","",1)</f>
        <v/>
      </c>
    </row>
    <row r="309" customFormat="false" ht="15" hidden="false" customHeight="false" outlineLevel="0" collapsed="false">
      <c r="A309" s="8"/>
      <c r="B309" s="9"/>
      <c r="C309" s="34"/>
      <c r="D309" s="34"/>
      <c r="E309" s="34"/>
      <c r="F309" s="10"/>
      <c r="G309" s="10"/>
      <c r="H309" s="8"/>
      <c r="I309" s="10"/>
      <c r="J309" s="9"/>
      <c r="K309" s="9"/>
      <c r="L309" s="10"/>
      <c r="M309" s="11"/>
      <c r="N309" s="12"/>
      <c r="O309" s="13"/>
      <c r="P309" s="13"/>
      <c r="Q309" s="8"/>
      <c r="R309" s="34"/>
      <c r="S309" s="10"/>
      <c r="T309" s="14"/>
      <c r="U309" s="14"/>
      <c r="V309" s="34"/>
      <c r="W309" s="34"/>
      <c r="X309" s="13"/>
      <c r="Y309" s="15" t="str">
        <f aca="false">IF(OR(A309="",H309=""),"",H309-A309)</f>
        <v/>
      </c>
      <c r="Z309" s="15" t="str">
        <f aca="false">IF(OR(A309="",Q309=""),"",Q309-A309)</f>
        <v/>
      </c>
      <c r="AA309" s="16" t="str">
        <f aca="false">IF(OR(L309="",J309=""),"",L309*IF(K309="",$C$3,K309)*J309*IF(E309="Short",1,-1))</f>
        <v/>
      </c>
      <c r="AB309" s="16" t="str">
        <f aca="false">IF(OR(A309="",L309="",J309=""),"",IF(N(U309)&gt;0,U309,IF(E309="Long",L309*IF(K309="",$C$3,K309)*J309,IF(AND(N(F309)&gt;0,N(G309)&gt;0),MAX(0,ABS(F309-G309)-L309)*IF(K309="",$C$3,K309)*J309,IF(AND(D309="Put",N(F309)&gt;0),MAX(0,F309-L309)*IF(K309="",$C$3,K309)*J309,"")))))</f>
        <v/>
      </c>
      <c r="AC309" s="16" t="str">
        <f aca="false">IF(OR(A309="",L309="",J309="",R309="",R309="Open"),"",IF(E309="Short",L309-N(S309),N(S309)-L309)*IF(K309="",$C$3,K309)*J309-N(T309))</f>
        <v/>
      </c>
      <c r="AD309" s="17" t="str">
        <f aca="false">IF(OR(AC309="",AB309=""),"",IF(AB309&gt;0,AC309/AB309,""))</f>
        <v/>
      </c>
      <c r="AE309" s="18" t="str">
        <f aca="false">IF(OR(AC309="",Q309=""),"",DATE(YEAR(Q309),MONTH(Q309),1))</f>
        <v/>
      </c>
      <c r="AF309" s="15" t="str">
        <f aca="false">IF(AC309="","",1)</f>
        <v/>
      </c>
    </row>
    <row r="310" customFormat="false" ht="15" hidden="false" customHeight="false" outlineLevel="0" collapsed="false">
      <c r="A310" s="8"/>
      <c r="B310" s="9"/>
      <c r="C310" s="34"/>
      <c r="D310" s="34"/>
      <c r="E310" s="34"/>
      <c r="F310" s="10"/>
      <c r="G310" s="10"/>
      <c r="H310" s="8"/>
      <c r="I310" s="10"/>
      <c r="J310" s="9"/>
      <c r="K310" s="9"/>
      <c r="L310" s="10"/>
      <c r="M310" s="11"/>
      <c r="N310" s="12"/>
      <c r="O310" s="13"/>
      <c r="P310" s="13"/>
      <c r="Q310" s="8"/>
      <c r="R310" s="34"/>
      <c r="S310" s="10"/>
      <c r="T310" s="14"/>
      <c r="U310" s="14"/>
      <c r="V310" s="34"/>
      <c r="W310" s="34"/>
      <c r="X310" s="13"/>
      <c r="Y310" s="15" t="str">
        <f aca="false">IF(OR(A310="",H310=""),"",H310-A310)</f>
        <v/>
      </c>
      <c r="Z310" s="15" t="str">
        <f aca="false">IF(OR(A310="",Q310=""),"",Q310-A310)</f>
        <v/>
      </c>
      <c r="AA310" s="16" t="str">
        <f aca="false">IF(OR(L310="",J310=""),"",L310*IF(K310="",$C$3,K310)*J310*IF(E310="Short",1,-1))</f>
        <v/>
      </c>
      <c r="AB310" s="16" t="str">
        <f aca="false">IF(OR(A310="",L310="",J310=""),"",IF(N(U310)&gt;0,U310,IF(E310="Long",L310*IF(K310="",$C$3,K310)*J310,IF(AND(N(F310)&gt;0,N(G310)&gt;0),MAX(0,ABS(F310-G310)-L310)*IF(K310="",$C$3,K310)*J310,IF(AND(D310="Put",N(F310)&gt;0),MAX(0,F310-L310)*IF(K310="",$C$3,K310)*J310,"")))))</f>
        <v/>
      </c>
      <c r="AC310" s="16" t="str">
        <f aca="false">IF(OR(A310="",L310="",J310="",R310="",R310="Open"),"",IF(E310="Short",L310-N(S310),N(S310)-L310)*IF(K310="",$C$3,K310)*J310-N(T310))</f>
        <v/>
      </c>
      <c r="AD310" s="17" t="str">
        <f aca="false">IF(OR(AC310="",AB310=""),"",IF(AB310&gt;0,AC310/AB310,""))</f>
        <v/>
      </c>
      <c r="AE310" s="18" t="str">
        <f aca="false">IF(OR(AC310="",Q310=""),"",DATE(YEAR(Q310),MONTH(Q310),1))</f>
        <v/>
      </c>
      <c r="AF310" s="15" t="str">
        <f aca="false">IF(AC310="","",1)</f>
        <v/>
      </c>
    </row>
    <row r="311" customFormat="false" ht="15" hidden="false" customHeight="false" outlineLevel="0" collapsed="false">
      <c r="A311" s="8"/>
      <c r="B311" s="9"/>
      <c r="C311" s="34"/>
      <c r="D311" s="34"/>
      <c r="E311" s="34"/>
      <c r="F311" s="10"/>
      <c r="G311" s="10"/>
      <c r="H311" s="8"/>
      <c r="I311" s="10"/>
      <c r="J311" s="9"/>
      <c r="K311" s="9"/>
      <c r="L311" s="10"/>
      <c r="M311" s="11"/>
      <c r="N311" s="12"/>
      <c r="O311" s="13"/>
      <c r="P311" s="13"/>
      <c r="Q311" s="8"/>
      <c r="R311" s="34"/>
      <c r="S311" s="10"/>
      <c r="T311" s="14"/>
      <c r="U311" s="14"/>
      <c r="V311" s="34"/>
      <c r="W311" s="34"/>
      <c r="X311" s="13"/>
      <c r="Y311" s="15" t="str">
        <f aca="false">IF(OR(A311="",H311=""),"",H311-A311)</f>
        <v/>
      </c>
      <c r="Z311" s="15" t="str">
        <f aca="false">IF(OR(A311="",Q311=""),"",Q311-A311)</f>
        <v/>
      </c>
      <c r="AA311" s="16" t="str">
        <f aca="false">IF(OR(L311="",J311=""),"",L311*IF(K311="",$C$3,K311)*J311*IF(E311="Short",1,-1))</f>
        <v/>
      </c>
      <c r="AB311" s="16" t="str">
        <f aca="false">IF(OR(A311="",L311="",J311=""),"",IF(N(U311)&gt;0,U311,IF(E311="Long",L311*IF(K311="",$C$3,K311)*J311,IF(AND(N(F311)&gt;0,N(G311)&gt;0),MAX(0,ABS(F311-G311)-L311)*IF(K311="",$C$3,K311)*J311,IF(AND(D311="Put",N(F311)&gt;0),MAX(0,F311-L311)*IF(K311="",$C$3,K311)*J311,"")))))</f>
        <v/>
      </c>
      <c r="AC311" s="16" t="str">
        <f aca="false">IF(OR(A311="",L311="",J311="",R311="",R311="Open"),"",IF(E311="Short",L311-N(S311),N(S311)-L311)*IF(K311="",$C$3,K311)*J311-N(T311))</f>
        <v/>
      </c>
      <c r="AD311" s="17" t="str">
        <f aca="false">IF(OR(AC311="",AB311=""),"",IF(AB311&gt;0,AC311/AB311,""))</f>
        <v/>
      </c>
      <c r="AE311" s="18" t="str">
        <f aca="false">IF(OR(AC311="",Q311=""),"",DATE(YEAR(Q311),MONTH(Q311),1))</f>
        <v/>
      </c>
      <c r="AF311" s="15" t="str">
        <f aca="false">IF(AC311="","",1)</f>
        <v/>
      </c>
    </row>
    <row r="312" customFormat="false" ht="15" hidden="false" customHeight="false" outlineLevel="0" collapsed="false">
      <c r="A312" s="8"/>
      <c r="B312" s="9"/>
      <c r="C312" s="34"/>
      <c r="D312" s="34"/>
      <c r="E312" s="34"/>
      <c r="F312" s="10"/>
      <c r="G312" s="10"/>
      <c r="H312" s="8"/>
      <c r="I312" s="10"/>
      <c r="J312" s="9"/>
      <c r="K312" s="9"/>
      <c r="L312" s="10"/>
      <c r="M312" s="11"/>
      <c r="N312" s="12"/>
      <c r="O312" s="13"/>
      <c r="P312" s="13"/>
      <c r="Q312" s="8"/>
      <c r="R312" s="34"/>
      <c r="S312" s="10"/>
      <c r="T312" s="14"/>
      <c r="U312" s="14"/>
      <c r="V312" s="34"/>
      <c r="W312" s="34"/>
      <c r="X312" s="13"/>
      <c r="Y312" s="15" t="str">
        <f aca="false">IF(OR(A312="",H312=""),"",H312-A312)</f>
        <v/>
      </c>
      <c r="Z312" s="15" t="str">
        <f aca="false">IF(OR(A312="",Q312=""),"",Q312-A312)</f>
        <v/>
      </c>
      <c r="AA312" s="16" t="str">
        <f aca="false">IF(OR(L312="",J312=""),"",L312*IF(K312="",$C$3,K312)*J312*IF(E312="Short",1,-1))</f>
        <v/>
      </c>
      <c r="AB312" s="16" t="str">
        <f aca="false">IF(OR(A312="",L312="",J312=""),"",IF(N(U312)&gt;0,U312,IF(E312="Long",L312*IF(K312="",$C$3,K312)*J312,IF(AND(N(F312)&gt;0,N(G312)&gt;0),MAX(0,ABS(F312-G312)-L312)*IF(K312="",$C$3,K312)*J312,IF(AND(D312="Put",N(F312)&gt;0),MAX(0,F312-L312)*IF(K312="",$C$3,K312)*J312,"")))))</f>
        <v/>
      </c>
      <c r="AC312" s="16" t="str">
        <f aca="false">IF(OR(A312="",L312="",J312="",R312="",R312="Open"),"",IF(E312="Short",L312-N(S312),N(S312)-L312)*IF(K312="",$C$3,K312)*J312-N(T312))</f>
        <v/>
      </c>
      <c r="AD312" s="17" t="str">
        <f aca="false">IF(OR(AC312="",AB312=""),"",IF(AB312&gt;0,AC312/AB312,""))</f>
        <v/>
      </c>
      <c r="AE312" s="18" t="str">
        <f aca="false">IF(OR(AC312="",Q312=""),"",DATE(YEAR(Q312),MONTH(Q312),1))</f>
        <v/>
      </c>
      <c r="AF312" s="15" t="str">
        <f aca="false">IF(AC312="","",1)</f>
        <v/>
      </c>
    </row>
    <row r="313" customFormat="false" ht="15" hidden="false" customHeight="false" outlineLevel="0" collapsed="false">
      <c r="A313" s="8"/>
      <c r="B313" s="9"/>
      <c r="C313" s="34"/>
      <c r="D313" s="34"/>
      <c r="E313" s="34"/>
      <c r="F313" s="10"/>
      <c r="G313" s="10"/>
      <c r="H313" s="8"/>
      <c r="I313" s="10"/>
      <c r="J313" s="9"/>
      <c r="K313" s="9"/>
      <c r="L313" s="10"/>
      <c r="M313" s="11"/>
      <c r="N313" s="12"/>
      <c r="O313" s="13"/>
      <c r="P313" s="13"/>
      <c r="Q313" s="8"/>
      <c r="R313" s="34"/>
      <c r="S313" s="10"/>
      <c r="T313" s="14"/>
      <c r="U313" s="14"/>
      <c r="V313" s="34"/>
      <c r="W313" s="34"/>
      <c r="X313" s="13"/>
      <c r="Y313" s="15" t="str">
        <f aca="false">IF(OR(A313="",H313=""),"",H313-A313)</f>
        <v/>
      </c>
      <c r="Z313" s="15" t="str">
        <f aca="false">IF(OR(A313="",Q313=""),"",Q313-A313)</f>
        <v/>
      </c>
      <c r="AA313" s="16" t="str">
        <f aca="false">IF(OR(L313="",J313=""),"",L313*IF(K313="",$C$3,K313)*J313*IF(E313="Short",1,-1))</f>
        <v/>
      </c>
      <c r="AB313" s="16" t="str">
        <f aca="false">IF(OR(A313="",L313="",J313=""),"",IF(N(U313)&gt;0,U313,IF(E313="Long",L313*IF(K313="",$C$3,K313)*J313,IF(AND(N(F313)&gt;0,N(G313)&gt;0),MAX(0,ABS(F313-G313)-L313)*IF(K313="",$C$3,K313)*J313,IF(AND(D313="Put",N(F313)&gt;0),MAX(0,F313-L313)*IF(K313="",$C$3,K313)*J313,"")))))</f>
        <v/>
      </c>
      <c r="AC313" s="16" t="str">
        <f aca="false">IF(OR(A313="",L313="",J313="",R313="",R313="Open"),"",IF(E313="Short",L313-N(S313),N(S313)-L313)*IF(K313="",$C$3,K313)*J313-N(T313))</f>
        <v/>
      </c>
      <c r="AD313" s="17" t="str">
        <f aca="false">IF(OR(AC313="",AB313=""),"",IF(AB313&gt;0,AC313/AB313,""))</f>
        <v/>
      </c>
      <c r="AE313" s="18" t="str">
        <f aca="false">IF(OR(AC313="",Q313=""),"",DATE(YEAR(Q313),MONTH(Q313),1))</f>
        <v/>
      </c>
      <c r="AF313" s="15" t="str">
        <f aca="false">IF(AC313="","",1)</f>
        <v/>
      </c>
    </row>
    <row r="314" customFormat="false" ht="15" hidden="false" customHeight="false" outlineLevel="0" collapsed="false">
      <c r="A314" s="8"/>
      <c r="B314" s="9"/>
      <c r="C314" s="34"/>
      <c r="D314" s="34"/>
      <c r="E314" s="34"/>
      <c r="F314" s="10"/>
      <c r="G314" s="10"/>
      <c r="H314" s="8"/>
      <c r="I314" s="10"/>
      <c r="J314" s="9"/>
      <c r="K314" s="9"/>
      <c r="L314" s="10"/>
      <c r="M314" s="11"/>
      <c r="N314" s="12"/>
      <c r="O314" s="13"/>
      <c r="P314" s="13"/>
      <c r="Q314" s="8"/>
      <c r="R314" s="34"/>
      <c r="S314" s="10"/>
      <c r="T314" s="14"/>
      <c r="U314" s="14"/>
      <c r="V314" s="34"/>
      <c r="W314" s="34"/>
      <c r="X314" s="13"/>
      <c r="Y314" s="15" t="str">
        <f aca="false">IF(OR(A314="",H314=""),"",H314-A314)</f>
        <v/>
      </c>
      <c r="Z314" s="15" t="str">
        <f aca="false">IF(OR(A314="",Q314=""),"",Q314-A314)</f>
        <v/>
      </c>
      <c r="AA314" s="16" t="str">
        <f aca="false">IF(OR(L314="",J314=""),"",L314*IF(K314="",$C$3,K314)*J314*IF(E314="Short",1,-1))</f>
        <v/>
      </c>
      <c r="AB314" s="16" t="str">
        <f aca="false">IF(OR(A314="",L314="",J314=""),"",IF(N(U314)&gt;0,U314,IF(E314="Long",L314*IF(K314="",$C$3,K314)*J314,IF(AND(N(F314)&gt;0,N(G314)&gt;0),MAX(0,ABS(F314-G314)-L314)*IF(K314="",$C$3,K314)*J314,IF(AND(D314="Put",N(F314)&gt;0),MAX(0,F314-L314)*IF(K314="",$C$3,K314)*J314,"")))))</f>
        <v/>
      </c>
      <c r="AC314" s="16" t="str">
        <f aca="false">IF(OR(A314="",L314="",J314="",R314="",R314="Open"),"",IF(E314="Short",L314-N(S314),N(S314)-L314)*IF(K314="",$C$3,K314)*J314-N(T314))</f>
        <v/>
      </c>
      <c r="AD314" s="17" t="str">
        <f aca="false">IF(OR(AC314="",AB314=""),"",IF(AB314&gt;0,AC314/AB314,""))</f>
        <v/>
      </c>
      <c r="AE314" s="18" t="str">
        <f aca="false">IF(OR(AC314="",Q314=""),"",DATE(YEAR(Q314),MONTH(Q314),1))</f>
        <v/>
      </c>
      <c r="AF314" s="15" t="str">
        <f aca="false">IF(AC314="","",1)</f>
        <v/>
      </c>
    </row>
    <row r="315" customFormat="false" ht="15" hidden="false" customHeight="false" outlineLevel="0" collapsed="false">
      <c r="A315" s="8"/>
      <c r="B315" s="9"/>
      <c r="C315" s="34"/>
      <c r="D315" s="34"/>
      <c r="E315" s="34"/>
      <c r="F315" s="10"/>
      <c r="G315" s="10"/>
      <c r="H315" s="8"/>
      <c r="I315" s="10"/>
      <c r="J315" s="9"/>
      <c r="K315" s="9"/>
      <c r="L315" s="10"/>
      <c r="M315" s="11"/>
      <c r="N315" s="12"/>
      <c r="O315" s="13"/>
      <c r="P315" s="13"/>
      <c r="Q315" s="8"/>
      <c r="R315" s="34"/>
      <c r="S315" s="10"/>
      <c r="T315" s="14"/>
      <c r="U315" s="14"/>
      <c r="V315" s="34"/>
      <c r="W315" s="34"/>
      <c r="X315" s="13"/>
      <c r="Y315" s="15" t="str">
        <f aca="false">IF(OR(A315="",H315=""),"",H315-A315)</f>
        <v/>
      </c>
      <c r="Z315" s="15" t="str">
        <f aca="false">IF(OR(A315="",Q315=""),"",Q315-A315)</f>
        <v/>
      </c>
      <c r="AA315" s="16" t="str">
        <f aca="false">IF(OR(L315="",J315=""),"",L315*IF(K315="",$C$3,K315)*J315*IF(E315="Short",1,-1))</f>
        <v/>
      </c>
      <c r="AB315" s="16" t="str">
        <f aca="false">IF(OR(A315="",L315="",J315=""),"",IF(N(U315)&gt;0,U315,IF(E315="Long",L315*IF(K315="",$C$3,K315)*J315,IF(AND(N(F315)&gt;0,N(G315)&gt;0),MAX(0,ABS(F315-G315)-L315)*IF(K315="",$C$3,K315)*J315,IF(AND(D315="Put",N(F315)&gt;0),MAX(0,F315-L315)*IF(K315="",$C$3,K315)*J315,"")))))</f>
        <v/>
      </c>
      <c r="AC315" s="16" t="str">
        <f aca="false">IF(OR(A315="",L315="",J315="",R315="",R315="Open"),"",IF(E315="Short",L315-N(S315),N(S315)-L315)*IF(K315="",$C$3,K315)*J315-N(T315))</f>
        <v/>
      </c>
      <c r="AD315" s="17" t="str">
        <f aca="false">IF(OR(AC315="",AB315=""),"",IF(AB315&gt;0,AC315/AB315,""))</f>
        <v/>
      </c>
      <c r="AE315" s="18" t="str">
        <f aca="false">IF(OR(AC315="",Q315=""),"",DATE(YEAR(Q315),MONTH(Q315),1))</f>
        <v/>
      </c>
      <c r="AF315" s="15" t="str">
        <f aca="false">IF(AC315="","",1)</f>
        <v/>
      </c>
    </row>
    <row r="316" customFormat="false" ht="15" hidden="false" customHeight="false" outlineLevel="0" collapsed="false">
      <c r="A316" s="8"/>
      <c r="B316" s="9"/>
      <c r="C316" s="34"/>
      <c r="D316" s="34"/>
      <c r="E316" s="34"/>
      <c r="F316" s="10"/>
      <c r="G316" s="10"/>
      <c r="H316" s="8"/>
      <c r="I316" s="10"/>
      <c r="J316" s="9"/>
      <c r="K316" s="9"/>
      <c r="L316" s="10"/>
      <c r="M316" s="11"/>
      <c r="N316" s="12"/>
      <c r="O316" s="13"/>
      <c r="P316" s="13"/>
      <c r="Q316" s="8"/>
      <c r="R316" s="34"/>
      <c r="S316" s="10"/>
      <c r="T316" s="14"/>
      <c r="U316" s="14"/>
      <c r="V316" s="34"/>
      <c r="W316" s="34"/>
      <c r="X316" s="13"/>
      <c r="Y316" s="15" t="str">
        <f aca="false">IF(OR(A316="",H316=""),"",H316-A316)</f>
        <v/>
      </c>
      <c r="Z316" s="15" t="str">
        <f aca="false">IF(OR(A316="",Q316=""),"",Q316-A316)</f>
        <v/>
      </c>
      <c r="AA316" s="16" t="str">
        <f aca="false">IF(OR(L316="",J316=""),"",L316*IF(K316="",$C$3,K316)*J316*IF(E316="Short",1,-1))</f>
        <v/>
      </c>
      <c r="AB316" s="16" t="str">
        <f aca="false">IF(OR(A316="",L316="",J316=""),"",IF(N(U316)&gt;0,U316,IF(E316="Long",L316*IF(K316="",$C$3,K316)*J316,IF(AND(N(F316)&gt;0,N(G316)&gt;0),MAX(0,ABS(F316-G316)-L316)*IF(K316="",$C$3,K316)*J316,IF(AND(D316="Put",N(F316)&gt;0),MAX(0,F316-L316)*IF(K316="",$C$3,K316)*J316,"")))))</f>
        <v/>
      </c>
      <c r="AC316" s="16" t="str">
        <f aca="false">IF(OR(A316="",L316="",J316="",R316="",R316="Open"),"",IF(E316="Short",L316-N(S316),N(S316)-L316)*IF(K316="",$C$3,K316)*J316-N(T316))</f>
        <v/>
      </c>
      <c r="AD316" s="17" t="str">
        <f aca="false">IF(OR(AC316="",AB316=""),"",IF(AB316&gt;0,AC316/AB316,""))</f>
        <v/>
      </c>
      <c r="AE316" s="18" t="str">
        <f aca="false">IF(OR(AC316="",Q316=""),"",DATE(YEAR(Q316),MONTH(Q316),1))</f>
        <v/>
      </c>
      <c r="AF316" s="15" t="str">
        <f aca="false">IF(AC316="","",1)</f>
        <v/>
      </c>
    </row>
    <row r="317" customFormat="false" ht="15" hidden="false" customHeight="false" outlineLevel="0" collapsed="false">
      <c r="A317" s="8"/>
      <c r="B317" s="9"/>
      <c r="C317" s="34"/>
      <c r="D317" s="34"/>
      <c r="E317" s="34"/>
      <c r="F317" s="10"/>
      <c r="G317" s="10"/>
      <c r="H317" s="8"/>
      <c r="I317" s="10"/>
      <c r="J317" s="9"/>
      <c r="K317" s="9"/>
      <c r="L317" s="10"/>
      <c r="M317" s="11"/>
      <c r="N317" s="12"/>
      <c r="O317" s="13"/>
      <c r="P317" s="13"/>
      <c r="Q317" s="8"/>
      <c r="R317" s="34"/>
      <c r="S317" s="10"/>
      <c r="T317" s="14"/>
      <c r="U317" s="14"/>
      <c r="V317" s="34"/>
      <c r="W317" s="34"/>
      <c r="X317" s="13"/>
      <c r="Y317" s="15" t="str">
        <f aca="false">IF(OR(A317="",H317=""),"",H317-A317)</f>
        <v/>
      </c>
      <c r="Z317" s="15" t="str">
        <f aca="false">IF(OR(A317="",Q317=""),"",Q317-A317)</f>
        <v/>
      </c>
      <c r="AA317" s="16" t="str">
        <f aca="false">IF(OR(L317="",J317=""),"",L317*IF(K317="",$C$3,K317)*J317*IF(E317="Short",1,-1))</f>
        <v/>
      </c>
      <c r="AB317" s="16" t="str">
        <f aca="false">IF(OR(A317="",L317="",J317=""),"",IF(N(U317)&gt;0,U317,IF(E317="Long",L317*IF(K317="",$C$3,K317)*J317,IF(AND(N(F317)&gt;0,N(G317)&gt;0),MAX(0,ABS(F317-G317)-L317)*IF(K317="",$C$3,K317)*J317,IF(AND(D317="Put",N(F317)&gt;0),MAX(0,F317-L317)*IF(K317="",$C$3,K317)*J317,"")))))</f>
        <v/>
      </c>
      <c r="AC317" s="16" t="str">
        <f aca="false">IF(OR(A317="",L317="",J317="",R317="",R317="Open"),"",IF(E317="Short",L317-N(S317),N(S317)-L317)*IF(K317="",$C$3,K317)*J317-N(T317))</f>
        <v/>
      </c>
      <c r="AD317" s="17" t="str">
        <f aca="false">IF(OR(AC317="",AB317=""),"",IF(AB317&gt;0,AC317/AB317,""))</f>
        <v/>
      </c>
      <c r="AE317" s="18" t="str">
        <f aca="false">IF(OR(AC317="",Q317=""),"",DATE(YEAR(Q317),MONTH(Q317),1))</f>
        <v/>
      </c>
      <c r="AF317" s="15" t="str">
        <f aca="false">IF(AC317="","",1)</f>
        <v/>
      </c>
    </row>
    <row r="318" customFormat="false" ht="15" hidden="false" customHeight="false" outlineLevel="0" collapsed="false">
      <c r="A318" s="8"/>
      <c r="B318" s="9"/>
      <c r="C318" s="34"/>
      <c r="D318" s="34"/>
      <c r="E318" s="34"/>
      <c r="F318" s="10"/>
      <c r="G318" s="10"/>
      <c r="H318" s="8"/>
      <c r="I318" s="10"/>
      <c r="J318" s="9"/>
      <c r="K318" s="9"/>
      <c r="L318" s="10"/>
      <c r="M318" s="11"/>
      <c r="N318" s="12"/>
      <c r="O318" s="13"/>
      <c r="P318" s="13"/>
      <c r="Q318" s="8"/>
      <c r="R318" s="34"/>
      <c r="S318" s="10"/>
      <c r="T318" s="14"/>
      <c r="U318" s="14"/>
      <c r="V318" s="34"/>
      <c r="W318" s="34"/>
      <c r="X318" s="13"/>
      <c r="Y318" s="15" t="str">
        <f aca="false">IF(OR(A318="",H318=""),"",H318-A318)</f>
        <v/>
      </c>
      <c r="Z318" s="15" t="str">
        <f aca="false">IF(OR(A318="",Q318=""),"",Q318-A318)</f>
        <v/>
      </c>
      <c r="AA318" s="16" t="str">
        <f aca="false">IF(OR(L318="",J318=""),"",L318*IF(K318="",$C$3,K318)*J318*IF(E318="Short",1,-1))</f>
        <v/>
      </c>
      <c r="AB318" s="16" t="str">
        <f aca="false">IF(OR(A318="",L318="",J318=""),"",IF(N(U318)&gt;0,U318,IF(E318="Long",L318*IF(K318="",$C$3,K318)*J318,IF(AND(N(F318)&gt;0,N(G318)&gt;0),MAX(0,ABS(F318-G318)-L318)*IF(K318="",$C$3,K318)*J318,IF(AND(D318="Put",N(F318)&gt;0),MAX(0,F318-L318)*IF(K318="",$C$3,K318)*J318,"")))))</f>
        <v/>
      </c>
      <c r="AC318" s="16" t="str">
        <f aca="false">IF(OR(A318="",L318="",J318="",R318="",R318="Open"),"",IF(E318="Short",L318-N(S318),N(S318)-L318)*IF(K318="",$C$3,K318)*J318-N(T318))</f>
        <v/>
      </c>
      <c r="AD318" s="17" t="str">
        <f aca="false">IF(OR(AC318="",AB318=""),"",IF(AB318&gt;0,AC318/AB318,""))</f>
        <v/>
      </c>
      <c r="AE318" s="18" t="str">
        <f aca="false">IF(OR(AC318="",Q318=""),"",DATE(YEAR(Q318),MONTH(Q318),1))</f>
        <v/>
      </c>
      <c r="AF318" s="15" t="str">
        <f aca="false">IF(AC318="","",1)</f>
        <v/>
      </c>
    </row>
    <row r="319" customFormat="false" ht="15" hidden="false" customHeight="false" outlineLevel="0" collapsed="false">
      <c r="A319" s="8"/>
      <c r="B319" s="9"/>
      <c r="C319" s="34"/>
      <c r="D319" s="34"/>
      <c r="E319" s="34"/>
      <c r="F319" s="10"/>
      <c r="G319" s="10"/>
      <c r="H319" s="8"/>
      <c r="I319" s="10"/>
      <c r="J319" s="9"/>
      <c r="K319" s="9"/>
      <c r="L319" s="10"/>
      <c r="M319" s="11"/>
      <c r="N319" s="12"/>
      <c r="O319" s="13"/>
      <c r="P319" s="13"/>
      <c r="Q319" s="8"/>
      <c r="R319" s="34"/>
      <c r="S319" s="10"/>
      <c r="T319" s="14"/>
      <c r="U319" s="14"/>
      <c r="V319" s="34"/>
      <c r="W319" s="34"/>
      <c r="X319" s="13"/>
      <c r="Y319" s="15" t="str">
        <f aca="false">IF(OR(A319="",H319=""),"",H319-A319)</f>
        <v/>
      </c>
      <c r="Z319" s="15" t="str">
        <f aca="false">IF(OR(A319="",Q319=""),"",Q319-A319)</f>
        <v/>
      </c>
      <c r="AA319" s="16" t="str">
        <f aca="false">IF(OR(L319="",J319=""),"",L319*IF(K319="",$C$3,K319)*J319*IF(E319="Short",1,-1))</f>
        <v/>
      </c>
      <c r="AB319" s="16" t="str">
        <f aca="false">IF(OR(A319="",L319="",J319=""),"",IF(N(U319)&gt;0,U319,IF(E319="Long",L319*IF(K319="",$C$3,K319)*J319,IF(AND(N(F319)&gt;0,N(G319)&gt;0),MAX(0,ABS(F319-G319)-L319)*IF(K319="",$C$3,K319)*J319,IF(AND(D319="Put",N(F319)&gt;0),MAX(0,F319-L319)*IF(K319="",$C$3,K319)*J319,"")))))</f>
        <v/>
      </c>
      <c r="AC319" s="16" t="str">
        <f aca="false">IF(OR(A319="",L319="",J319="",R319="",R319="Open"),"",IF(E319="Short",L319-N(S319),N(S319)-L319)*IF(K319="",$C$3,K319)*J319-N(T319))</f>
        <v/>
      </c>
      <c r="AD319" s="17" t="str">
        <f aca="false">IF(OR(AC319="",AB319=""),"",IF(AB319&gt;0,AC319/AB319,""))</f>
        <v/>
      </c>
      <c r="AE319" s="18" t="str">
        <f aca="false">IF(OR(AC319="",Q319=""),"",DATE(YEAR(Q319),MONTH(Q319),1))</f>
        <v/>
      </c>
      <c r="AF319" s="15" t="str">
        <f aca="false">IF(AC319="","",1)</f>
        <v/>
      </c>
    </row>
    <row r="320" customFormat="false" ht="15" hidden="false" customHeight="false" outlineLevel="0" collapsed="false">
      <c r="A320" s="8"/>
      <c r="B320" s="9"/>
      <c r="C320" s="34"/>
      <c r="D320" s="34"/>
      <c r="E320" s="34"/>
      <c r="F320" s="10"/>
      <c r="G320" s="10"/>
      <c r="H320" s="8"/>
      <c r="I320" s="10"/>
      <c r="J320" s="9"/>
      <c r="K320" s="9"/>
      <c r="L320" s="10"/>
      <c r="M320" s="11"/>
      <c r="N320" s="12"/>
      <c r="O320" s="13"/>
      <c r="P320" s="13"/>
      <c r="Q320" s="8"/>
      <c r="R320" s="34"/>
      <c r="S320" s="10"/>
      <c r="T320" s="14"/>
      <c r="U320" s="14"/>
      <c r="V320" s="34"/>
      <c r="W320" s="34"/>
      <c r="X320" s="13"/>
      <c r="Y320" s="15" t="str">
        <f aca="false">IF(OR(A320="",H320=""),"",H320-A320)</f>
        <v/>
      </c>
      <c r="Z320" s="15" t="str">
        <f aca="false">IF(OR(A320="",Q320=""),"",Q320-A320)</f>
        <v/>
      </c>
      <c r="AA320" s="16" t="str">
        <f aca="false">IF(OR(L320="",J320=""),"",L320*IF(K320="",$C$3,K320)*J320*IF(E320="Short",1,-1))</f>
        <v/>
      </c>
      <c r="AB320" s="16" t="str">
        <f aca="false">IF(OR(A320="",L320="",J320=""),"",IF(N(U320)&gt;0,U320,IF(E320="Long",L320*IF(K320="",$C$3,K320)*J320,IF(AND(N(F320)&gt;0,N(G320)&gt;0),MAX(0,ABS(F320-G320)-L320)*IF(K320="",$C$3,K320)*J320,IF(AND(D320="Put",N(F320)&gt;0),MAX(0,F320-L320)*IF(K320="",$C$3,K320)*J320,"")))))</f>
        <v/>
      </c>
      <c r="AC320" s="16" t="str">
        <f aca="false">IF(OR(A320="",L320="",J320="",R320="",R320="Open"),"",IF(E320="Short",L320-N(S320),N(S320)-L320)*IF(K320="",$C$3,K320)*J320-N(T320))</f>
        <v/>
      </c>
      <c r="AD320" s="17" t="str">
        <f aca="false">IF(OR(AC320="",AB320=""),"",IF(AB320&gt;0,AC320/AB320,""))</f>
        <v/>
      </c>
      <c r="AE320" s="18" t="str">
        <f aca="false">IF(OR(AC320="",Q320=""),"",DATE(YEAR(Q320),MONTH(Q320),1))</f>
        <v/>
      </c>
      <c r="AF320" s="15" t="str">
        <f aca="false">IF(AC320="","",1)</f>
        <v/>
      </c>
    </row>
    <row r="321" customFormat="false" ht="15" hidden="false" customHeight="false" outlineLevel="0" collapsed="false">
      <c r="A321" s="8"/>
      <c r="B321" s="9"/>
      <c r="C321" s="34"/>
      <c r="D321" s="34"/>
      <c r="E321" s="34"/>
      <c r="F321" s="10"/>
      <c r="G321" s="10"/>
      <c r="H321" s="8"/>
      <c r="I321" s="10"/>
      <c r="J321" s="9"/>
      <c r="K321" s="9"/>
      <c r="L321" s="10"/>
      <c r="M321" s="11"/>
      <c r="N321" s="12"/>
      <c r="O321" s="13"/>
      <c r="P321" s="13"/>
      <c r="Q321" s="8"/>
      <c r="R321" s="34"/>
      <c r="S321" s="10"/>
      <c r="T321" s="14"/>
      <c r="U321" s="14"/>
      <c r="V321" s="34"/>
      <c r="W321" s="34"/>
      <c r="X321" s="13"/>
      <c r="Y321" s="15" t="str">
        <f aca="false">IF(OR(A321="",H321=""),"",H321-A321)</f>
        <v/>
      </c>
      <c r="Z321" s="15" t="str">
        <f aca="false">IF(OR(A321="",Q321=""),"",Q321-A321)</f>
        <v/>
      </c>
      <c r="AA321" s="16" t="str">
        <f aca="false">IF(OR(L321="",J321=""),"",L321*IF(K321="",$C$3,K321)*J321*IF(E321="Short",1,-1))</f>
        <v/>
      </c>
      <c r="AB321" s="16" t="str">
        <f aca="false">IF(OR(A321="",L321="",J321=""),"",IF(N(U321)&gt;0,U321,IF(E321="Long",L321*IF(K321="",$C$3,K321)*J321,IF(AND(N(F321)&gt;0,N(G321)&gt;0),MAX(0,ABS(F321-G321)-L321)*IF(K321="",$C$3,K321)*J321,IF(AND(D321="Put",N(F321)&gt;0),MAX(0,F321-L321)*IF(K321="",$C$3,K321)*J321,"")))))</f>
        <v/>
      </c>
      <c r="AC321" s="16" t="str">
        <f aca="false">IF(OR(A321="",L321="",J321="",R321="",R321="Open"),"",IF(E321="Short",L321-N(S321),N(S321)-L321)*IF(K321="",$C$3,K321)*J321-N(T321))</f>
        <v/>
      </c>
      <c r="AD321" s="17" t="str">
        <f aca="false">IF(OR(AC321="",AB321=""),"",IF(AB321&gt;0,AC321/AB321,""))</f>
        <v/>
      </c>
      <c r="AE321" s="18" t="str">
        <f aca="false">IF(OR(AC321="",Q321=""),"",DATE(YEAR(Q321),MONTH(Q321),1))</f>
        <v/>
      </c>
      <c r="AF321" s="15" t="str">
        <f aca="false">IF(AC321="","",1)</f>
        <v/>
      </c>
    </row>
    <row r="322" customFormat="false" ht="15" hidden="false" customHeight="false" outlineLevel="0" collapsed="false">
      <c r="A322" s="8"/>
      <c r="B322" s="9"/>
      <c r="C322" s="34"/>
      <c r="D322" s="34"/>
      <c r="E322" s="34"/>
      <c r="F322" s="10"/>
      <c r="G322" s="10"/>
      <c r="H322" s="8"/>
      <c r="I322" s="10"/>
      <c r="J322" s="9"/>
      <c r="K322" s="9"/>
      <c r="L322" s="10"/>
      <c r="M322" s="11"/>
      <c r="N322" s="12"/>
      <c r="O322" s="13"/>
      <c r="P322" s="13"/>
      <c r="Q322" s="8"/>
      <c r="R322" s="34"/>
      <c r="S322" s="10"/>
      <c r="T322" s="14"/>
      <c r="U322" s="14"/>
      <c r="V322" s="34"/>
      <c r="W322" s="34"/>
      <c r="X322" s="13"/>
      <c r="Y322" s="15" t="str">
        <f aca="false">IF(OR(A322="",H322=""),"",H322-A322)</f>
        <v/>
      </c>
      <c r="Z322" s="15" t="str">
        <f aca="false">IF(OR(A322="",Q322=""),"",Q322-A322)</f>
        <v/>
      </c>
      <c r="AA322" s="16" t="str">
        <f aca="false">IF(OR(L322="",J322=""),"",L322*IF(K322="",$C$3,K322)*J322*IF(E322="Short",1,-1))</f>
        <v/>
      </c>
      <c r="AB322" s="16" t="str">
        <f aca="false">IF(OR(A322="",L322="",J322=""),"",IF(N(U322)&gt;0,U322,IF(E322="Long",L322*IF(K322="",$C$3,K322)*J322,IF(AND(N(F322)&gt;0,N(G322)&gt;0),MAX(0,ABS(F322-G322)-L322)*IF(K322="",$C$3,K322)*J322,IF(AND(D322="Put",N(F322)&gt;0),MAX(0,F322-L322)*IF(K322="",$C$3,K322)*J322,"")))))</f>
        <v/>
      </c>
      <c r="AC322" s="16" t="str">
        <f aca="false">IF(OR(A322="",L322="",J322="",R322="",R322="Open"),"",IF(E322="Short",L322-N(S322),N(S322)-L322)*IF(K322="",$C$3,K322)*J322-N(T322))</f>
        <v/>
      </c>
      <c r="AD322" s="17" t="str">
        <f aca="false">IF(OR(AC322="",AB322=""),"",IF(AB322&gt;0,AC322/AB322,""))</f>
        <v/>
      </c>
      <c r="AE322" s="18" t="str">
        <f aca="false">IF(OR(AC322="",Q322=""),"",DATE(YEAR(Q322),MONTH(Q322),1))</f>
        <v/>
      </c>
      <c r="AF322" s="15" t="str">
        <f aca="false">IF(AC322="","",1)</f>
        <v/>
      </c>
    </row>
    <row r="323" customFormat="false" ht="15" hidden="false" customHeight="false" outlineLevel="0" collapsed="false">
      <c r="A323" s="8"/>
      <c r="B323" s="9"/>
      <c r="C323" s="34"/>
      <c r="D323" s="34"/>
      <c r="E323" s="34"/>
      <c r="F323" s="10"/>
      <c r="G323" s="10"/>
      <c r="H323" s="8"/>
      <c r="I323" s="10"/>
      <c r="J323" s="9"/>
      <c r="K323" s="9"/>
      <c r="L323" s="10"/>
      <c r="M323" s="11"/>
      <c r="N323" s="12"/>
      <c r="O323" s="13"/>
      <c r="P323" s="13"/>
      <c r="Q323" s="8"/>
      <c r="R323" s="34"/>
      <c r="S323" s="10"/>
      <c r="T323" s="14"/>
      <c r="U323" s="14"/>
      <c r="V323" s="34"/>
      <c r="W323" s="34"/>
      <c r="X323" s="13"/>
      <c r="Y323" s="15" t="str">
        <f aca="false">IF(OR(A323="",H323=""),"",H323-A323)</f>
        <v/>
      </c>
      <c r="Z323" s="15" t="str">
        <f aca="false">IF(OR(A323="",Q323=""),"",Q323-A323)</f>
        <v/>
      </c>
      <c r="AA323" s="16" t="str">
        <f aca="false">IF(OR(L323="",J323=""),"",L323*IF(K323="",$C$3,K323)*J323*IF(E323="Short",1,-1))</f>
        <v/>
      </c>
      <c r="AB323" s="16" t="str">
        <f aca="false">IF(OR(A323="",L323="",J323=""),"",IF(N(U323)&gt;0,U323,IF(E323="Long",L323*IF(K323="",$C$3,K323)*J323,IF(AND(N(F323)&gt;0,N(G323)&gt;0),MAX(0,ABS(F323-G323)-L323)*IF(K323="",$C$3,K323)*J323,IF(AND(D323="Put",N(F323)&gt;0),MAX(0,F323-L323)*IF(K323="",$C$3,K323)*J323,"")))))</f>
        <v/>
      </c>
      <c r="AC323" s="16" t="str">
        <f aca="false">IF(OR(A323="",L323="",J323="",R323="",R323="Open"),"",IF(E323="Short",L323-N(S323),N(S323)-L323)*IF(K323="",$C$3,K323)*J323-N(T323))</f>
        <v/>
      </c>
      <c r="AD323" s="17" t="str">
        <f aca="false">IF(OR(AC323="",AB323=""),"",IF(AB323&gt;0,AC323/AB323,""))</f>
        <v/>
      </c>
      <c r="AE323" s="18" t="str">
        <f aca="false">IF(OR(AC323="",Q323=""),"",DATE(YEAR(Q323),MONTH(Q323),1))</f>
        <v/>
      </c>
      <c r="AF323" s="15" t="str">
        <f aca="false">IF(AC323="","",1)</f>
        <v/>
      </c>
    </row>
    <row r="324" customFormat="false" ht="15" hidden="false" customHeight="false" outlineLevel="0" collapsed="false">
      <c r="A324" s="8"/>
      <c r="B324" s="9"/>
      <c r="C324" s="34"/>
      <c r="D324" s="34"/>
      <c r="E324" s="34"/>
      <c r="F324" s="10"/>
      <c r="G324" s="10"/>
      <c r="H324" s="8"/>
      <c r="I324" s="10"/>
      <c r="J324" s="9"/>
      <c r="K324" s="9"/>
      <c r="L324" s="10"/>
      <c r="M324" s="11"/>
      <c r="N324" s="12"/>
      <c r="O324" s="13"/>
      <c r="P324" s="13"/>
      <c r="Q324" s="8"/>
      <c r="R324" s="34"/>
      <c r="S324" s="10"/>
      <c r="T324" s="14"/>
      <c r="U324" s="14"/>
      <c r="V324" s="34"/>
      <c r="W324" s="34"/>
      <c r="X324" s="13"/>
      <c r="Y324" s="15" t="str">
        <f aca="false">IF(OR(A324="",H324=""),"",H324-A324)</f>
        <v/>
      </c>
      <c r="Z324" s="15" t="str">
        <f aca="false">IF(OR(A324="",Q324=""),"",Q324-A324)</f>
        <v/>
      </c>
      <c r="AA324" s="16" t="str">
        <f aca="false">IF(OR(L324="",J324=""),"",L324*IF(K324="",$C$3,K324)*J324*IF(E324="Short",1,-1))</f>
        <v/>
      </c>
      <c r="AB324" s="16" t="str">
        <f aca="false">IF(OR(A324="",L324="",J324=""),"",IF(N(U324)&gt;0,U324,IF(E324="Long",L324*IF(K324="",$C$3,K324)*J324,IF(AND(N(F324)&gt;0,N(G324)&gt;0),MAX(0,ABS(F324-G324)-L324)*IF(K324="",$C$3,K324)*J324,IF(AND(D324="Put",N(F324)&gt;0),MAX(0,F324-L324)*IF(K324="",$C$3,K324)*J324,"")))))</f>
        <v/>
      </c>
      <c r="AC324" s="16" t="str">
        <f aca="false">IF(OR(A324="",L324="",J324="",R324="",R324="Open"),"",IF(E324="Short",L324-N(S324),N(S324)-L324)*IF(K324="",$C$3,K324)*J324-N(T324))</f>
        <v/>
      </c>
      <c r="AD324" s="17" t="str">
        <f aca="false">IF(OR(AC324="",AB324=""),"",IF(AB324&gt;0,AC324/AB324,""))</f>
        <v/>
      </c>
      <c r="AE324" s="18" t="str">
        <f aca="false">IF(OR(AC324="",Q324=""),"",DATE(YEAR(Q324),MONTH(Q324),1))</f>
        <v/>
      </c>
      <c r="AF324" s="15" t="str">
        <f aca="false">IF(AC324="","",1)</f>
        <v/>
      </c>
    </row>
    <row r="325" customFormat="false" ht="15" hidden="false" customHeight="false" outlineLevel="0" collapsed="false">
      <c r="A325" s="8"/>
      <c r="B325" s="9"/>
      <c r="C325" s="34"/>
      <c r="D325" s="34"/>
      <c r="E325" s="34"/>
      <c r="F325" s="10"/>
      <c r="G325" s="10"/>
      <c r="H325" s="8"/>
      <c r="I325" s="10"/>
      <c r="J325" s="9"/>
      <c r="K325" s="9"/>
      <c r="L325" s="10"/>
      <c r="M325" s="11"/>
      <c r="N325" s="12"/>
      <c r="O325" s="13"/>
      <c r="P325" s="13"/>
      <c r="Q325" s="8"/>
      <c r="R325" s="34"/>
      <c r="S325" s="10"/>
      <c r="T325" s="14"/>
      <c r="U325" s="14"/>
      <c r="V325" s="34"/>
      <c r="W325" s="34"/>
      <c r="X325" s="13"/>
      <c r="Y325" s="15" t="str">
        <f aca="false">IF(OR(A325="",H325=""),"",H325-A325)</f>
        <v/>
      </c>
      <c r="Z325" s="15" t="str">
        <f aca="false">IF(OR(A325="",Q325=""),"",Q325-A325)</f>
        <v/>
      </c>
      <c r="AA325" s="16" t="str">
        <f aca="false">IF(OR(L325="",J325=""),"",L325*IF(K325="",$C$3,K325)*J325*IF(E325="Short",1,-1))</f>
        <v/>
      </c>
      <c r="AB325" s="16" t="str">
        <f aca="false">IF(OR(A325="",L325="",J325=""),"",IF(N(U325)&gt;0,U325,IF(E325="Long",L325*IF(K325="",$C$3,K325)*J325,IF(AND(N(F325)&gt;0,N(G325)&gt;0),MAX(0,ABS(F325-G325)-L325)*IF(K325="",$C$3,K325)*J325,IF(AND(D325="Put",N(F325)&gt;0),MAX(0,F325-L325)*IF(K325="",$C$3,K325)*J325,"")))))</f>
        <v/>
      </c>
      <c r="AC325" s="16" t="str">
        <f aca="false">IF(OR(A325="",L325="",J325="",R325="",R325="Open"),"",IF(E325="Short",L325-N(S325),N(S325)-L325)*IF(K325="",$C$3,K325)*J325-N(T325))</f>
        <v/>
      </c>
      <c r="AD325" s="17" t="str">
        <f aca="false">IF(OR(AC325="",AB325=""),"",IF(AB325&gt;0,AC325/AB325,""))</f>
        <v/>
      </c>
      <c r="AE325" s="18" t="str">
        <f aca="false">IF(OR(AC325="",Q325=""),"",DATE(YEAR(Q325),MONTH(Q325),1))</f>
        <v/>
      </c>
      <c r="AF325" s="15" t="str">
        <f aca="false">IF(AC325="","",1)</f>
        <v/>
      </c>
    </row>
    <row r="326" customFormat="false" ht="15" hidden="false" customHeight="false" outlineLevel="0" collapsed="false">
      <c r="A326" s="8"/>
      <c r="B326" s="9"/>
      <c r="C326" s="34"/>
      <c r="D326" s="34"/>
      <c r="E326" s="34"/>
      <c r="F326" s="10"/>
      <c r="G326" s="10"/>
      <c r="H326" s="8"/>
      <c r="I326" s="10"/>
      <c r="J326" s="9"/>
      <c r="K326" s="9"/>
      <c r="L326" s="10"/>
      <c r="M326" s="11"/>
      <c r="N326" s="12"/>
      <c r="O326" s="13"/>
      <c r="P326" s="13"/>
      <c r="Q326" s="8"/>
      <c r="R326" s="34"/>
      <c r="S326" s="10"/>
      <c r="T326" s="14"/>
      <c r="U326" s="14"/>
      <c r="V326" s="34"/>
      <c r="W326" s="34"/>
      <c r="X326" s="13"/>
      <c r="Y326" s="15" t="str">
        <f aca="false">IF(OR(A326="",H326=""),"",H326-A326)</f>
        <v/>
      </c>
      <c r="Z326" s="15" t="str">
        <f aca="false">IF(OR(A326="",Q326=""),"",Q326-A326)</f>
        <v/>
      </c>
      <c r="AA326" s="16" t="str">
        <f aca="false">IF(OR(L326="",J326=""),"",L326*IF(K326="",$C$3,K326)*J326*IF(E326="Short",1,-1))</f>
        <v/>
      </c>
      <c r="AB326" s="16" t="str">
        <f aca="false">IF(OR(A326="",L326="",J326=""),"",IF(N(U326)&gt;0,U326,IF(E326="Long",L326*IF(K326="",$C$3,K326)*J326,IF(AND(N(F326)&gt;0,N(G326)&gt;0),MAX(0,ABS(F326-G326)-L326)*IF(K326="",$C$3,K326)*J326,IF(AND(D326="Put",N(F326)&gt;0),MAX(0,F326-L326)*IF(K326="",$C$3,K326)*J326,"")))))</f>
        <v/>
      </c>
      <c r="AC326" s="16" t="str">
        <f aca="false">IF(OR(A326="",L326="",J326="",R326="",R326="Open"),"",IF(E326="Short",L326-N(S326),N(S326)-L326)*IF(K326="",$C$3,K326)*J326-N(T326))</f>
        <v/>
      </c>
      <c r="AD326" s="17" t="str">
        <f aca="false">IF(OR(AC326="",AB326=""),"",IF(AB326&gt;0,AC326/AB326,""))</f>
        <v/>
      </c>
      <c r="AE326" s="18" t="str">
        <f aca="false">IF(OR(AC326="",Q326=""),"",DATE(YEAR(Q326),MONTH(Q326),1))</f>
        <v/>
      </c>
      <c r="AF326" s="15" t="str">
        <f aca="false">IF(AC326="","",1)</f>
        <v/>
      </c>
    </row>
    <row r="327" customFormat="false" ht="15" hidden="false" customHeight="false" outlineLevel="0" collapsed="false">
      <c r="A327" s="8"/>
      <c r="B327" s="9"/>
      <c r="C327" s="34"/>
      <c r="D327" s="34"/>
      <c r="E327" s="34"/>
      <c r="F327" s="10"/>
      <c r="G327" s="10"/>
      <c r="H327" s="8"/>
      <c r="I327" s="10"/>
      <c r="J327" s="9"/>
      <c r="K327" s="9"/>
      <c r="L327" s="10"/>
      <c r="M327" s="11"/>
      <c r="N327" s="12"/>
      <c r="O327" s="13"/>
      <c r="P327" s="13"/>
      <c r="Q327" s="8"/>
      <c r="R327" s="34"/>
      <c r="S327" s="10"/>
      <c r="T327" s="14"/>
      <c r="U327" s="14"/>
      <c r="V327" s="34"/>
      <c r="W327" s="34"/>
      <c r="X327" s="13"/>
      <c r="Y327" s="15" t="str">
        <f aca="false">IF(OR(A327="",H327=""),"",H327-A327)</f>
        <v/>
      </c>
      <c r="Z327" s="15" t="str">
        <f aca="false">IF(OR(A327="",Q327=""),"",Q327-A327)</f>
        <v/>
      </c>
      <c r="AA327" s="16" t="str">
        <f aca="false">IF(OR(L327="",J327=""),"",L327*IF(K327="",$C$3,K327)*J327*IF(E327="Short",1,-1))</f>
        <v/>
      </c>
      <c r="AB327" s="16" t="str">
        <f aca="false">IF(OR(A327="",L327="",J327=""),"",IF(N(U327)&gt;0,U327,IF(E327="Long",L327*IF(K327="",$C$3,K327)*J327,IF(AND(N(F327)&gt;0,N(G327)&gt;0),MAX(0,ABS(F327-G327)-L327)*IF(K327="",$C$3,K327)*J327,IF(AND(D327="Put",N(F327)&gt;0),MAX(0,F327-L327)*IF(K327="",$C$3,K327)*J327,"")))))</f>
        <v/>
      </c>
      <c r="AC327" s="16" t="str">
        <f aca="false">IF(OR(A327="",L327="",J327="",R327="",R327="Open"),"",IF(E327="Short",L327-N(S327),N(S327)-L327)*IF(K327="",$C$3,K327)*J327-N(T327))</f>
        <v/>
      </c>
      <c r="AD327" s="17" t="str">
        <f aca="false">IF(OR(AC327="",AB327=""),"",IF(AB327&gt;0,AC327/AB327,""))</f>
        <v/>
      </c>
      <c r="AE327" s="18" t="str">
        <f aca="false">IF(OR(AC327="",Q327=""),"",DATE(YEAR(Q327),MONTH(Q327),1))</f>
        <v/>
      </c>
      <c r="AF327" s="15" t="str">
        <f aca="false">IF(AC327="","",1)</f>
        <v/>
      </c>
    </row>
    <row r="328" customFormat="false" ht="15" hidden="false" customHeight="false" outlineLevel="0" collapsed="false">
      <c r="A328" s="8"/>
      <c r="B328" s="9"/>
      <c r="C328" s="34"/>
      <c r="D328" s="34"/>
      <c r="E328" s="34"/>
      <c r="F328" s="10"/>
      <c r="G328" s="10"/>
      <c r="H328" s="8"/>
      <c r="I328" s="10"/>
      <c r="J328" s="9"/>
      <c r="K328" s="9"/>
      <c r="L328" s="10"/>
      <c r="M328" s="11"/>
      <c r="N328" s="12"/>
      <c r="O328" s="13"/>
      <c r="P328" s="13"/>
      <c r="Q328" s="8"/>
      <c r="R328" s="34"/>
      <c r="S328" s="10"/>
      <c r="T328" s="14"/>
      <c r="U328" s="14"/>
      <c r="V328" s="34"/>
      <c r="W328" s="34"/>
      <c r="X328" s="13"/>
      <c r="Y328" s="15" t="str">
        <f aca="false">IF(OR(A328="",H328=""),"",H328-A328)</f>
        <v/>
      </c>
      <c r="Z328" s="15" t="str">
        <f aca="false">IF(OR(A328="",Q328=""),"",Q328-A328)</f>
        <v/>
      </c>
      <c r="AA328" s="16" t="str">
        <f aca="false">IF(OR(L328="",J328=""),"",L328*IF(K328="",$C$3,K328)*J328*IF(E328="Short",1,-1))</f>
        <v/>
      </c>
      <c r="AB328" s="16" t="str">
        <f aca="false">IF(OR(A328="",L328="",J328=""),"",IF(N(U328)&gt;0,U328,IF(E328="Long",L328*IF(K328="",$C$3,K328)*J328,IF(AND(N(F328)&gt;0,N(G328)&gt;0),MAX(0,ABS(F328-G328)-L328)*IF(K328="",$C$3,K328)*J328,IF(AND(D328="Put",N(F328)&gt;0),MAX(0,F328-L328)*IF(K328="",$C$3,K328)*J328,"")))))</f>
        <v/>
      </c>
      <c r="AC328" s="16" t="str">
        <f aca="false">IF(OR(A328="",L328="",J328="",R328="",R328="Open"),"",IF(E328="Short",L328-N(S328),N(S328)-L328)*IF(K328="",$C$3,K328)*J328-N(T328))</f>
        <v/>
      </c>
      <c r="AD328" s="17" t="str">
        <f aca="false">IF(OR(AC328="",AB328=""),"",IF(AB328&gt;0,AC328/AB328,""))</f>
        <v/>
      </c>
      <c r="AE328" s="18" t="str">
        <f aca="false">IF(OR(AC328="",Q328=""),"",DATE(YEAR(Q328),MONTH(Q328),1))</f>
        <v/>
      </c>
      <c r="AF328" s="15" t="str">
        <f aca="false">IF(AC328="","",1)</f>
        <v/>
      </c>
    </row>
    <row r="329" customFormat="false" ht="15" hidden="false" customHeight="false" outlineLevel="0" collapsed="false">
      <c r="A329" s="8"/>
      <c r="B329" s="9"/>
      <c r="C329" s="34"/>
      <c r="D329" s="34"/>
      <c r="E329" s="34"/>
      <c r="F329" s="10"/>
      <c r="G329" s="10"/>
      <c r="H329" s="8"/>
      <c r="I329" s="10"/>
      <c r="J329" s="9"/>
      <c r="K329" s="9"/>
      <c r="L329" s="10"/>
      <c r="M329" s="11"/>
      <c r="N329" s="12"/>
      <c r="O329" s="13"/>
      <c r="P329" s="13"/>
      <c r="Q329" s="8"/>
      <c r="R329" s="34"/>
      <c r="S329" s="10"/>
      <c r="T329" s="14"/>
      <c r="U329" s="14"/>
      <c r="V329" s="34"/>
      <c r="W329" s="34"/>
      <c r="X329" s="13"/>
      <c r="Y329" s="15" t="str">
        <f aca="false">IF(OR(A329="",H329=""),"",H329-A329)</f>
        <v/>
      </c>
      <c r="Z329" s="15" t="str">
        <f aca="false">IF(OR(A329="",Q329=""),"",Q329-A329)</f>
        <v/>
      </c>
      <c r="AA329" s="16" t="str">
        <f aca="false">IF(OR(L329="",J329=""),"",L329*IF(K329="",$C$3,K329)*J329*IF(E329="Short",1,-1))</f>
        <v/>
      </c>
      <c r="AB329" s="16" t="str">
        <f aca="false">IF(OR(A329="",L329="",J329=""),"",IF(N(U329)&gt;0,U329,IF(E329="Long",L329*IF(K329="",$C$3,K329)*J329,IF(AND(N(F329)&gt;0,N(G329)&gt;0),MAX(0,ABS(F329-G329)-L329)*IF(K329="",$C$3,K329)*J329,IF(AND(D329="Put",N(F329)&gt;0),MAX(0,F329-L329)*IF(K329="",$C$3,K329)*J329,"")))))</f>
        <v/>
      </c>
      <c r="AC329" s="16" t="str">
        <f aca="false">IF(OR(A329="",L329="",J329="",R329="",R329="Open"),"",IF(E329="Short",L329-N(S329),N(S329)-L329)*IF(K329="",$C$3,K329)*J329-N(T329))</f>
        <v/>
      </c>
      <c r="AD329" s="17" t="str">
        <f aca="false">IF(OR(AC329="",AB329=""),"",IF(AB329&gt;0,AC329/AB329,""))</f>
        <v/>
      </c>
      <c r="AE329" s="18" t="str">
        <f aca="false">IF(OR(AC329="",Q329=""),"",DATE(YEAR(Q329),MONTH(Q329),1))</f>
        <v/>
      </c>
      <c r="AF329" s="15" t="str">
        <f aca="false">IF(AC329="","",1)</f>
        <v/>
      </c>
    </row>
    <row r="330" customFormat="false" ht="15" hidden="false" customHeight="false" outlineLevel="0" collapsed="false">
      <c r="A330" s="8"/>
      <c r="B330" s="9"/>
      <c r="C330" s="34"/>
      <c r="D330" s="34"/>
      <c r="E330" s="34"/>
      <c r="F330" s="10"/>
      <c r="G330" s="10"/>
      <c r="H330" s="8"/>
      <c r="I330" s="10"/>
      <c r="J330" s="9"/>
      <c r="K330" s="9"/>
      <c r="L330" s="10"/>
      <c r="M330" s="11"/>
      <c r="N330" s="12"/>
      <c r="O330" s="13"/>
      <c r="P330" s="13"/>
      <c r="Q330" s="8"/>
      <c r="R330" s="34"/>
      <c r="S330" s="10"/>
      <c r="T330" s="14"/>
      <c r="U330" s="14"/>
      <c r="V330" s="34"/>
      <c r="W330" s="34"/>
      <c r="X330" s="13"/>
      <c r="Y330" s="15" t="str">
        <f aca="false">IF(OR(A330="",H330=""),"",H330-A330)</f>
        <v/>
      </c>
      <c r="Z330" s="15" t="str">
        <f aca="false">IF(OR(A330="",Q330=""),"",Q330-A330)</f>
        <v/>
      </c>
      <c r="AA330" s="16" t="str">
        <f aca="false">IF(OR(L330="",J330=""),"",L330*IF(K330="",$C$3,K330)*J330*IF(E330="Short",1,-1))</f>
        <v/>
      </c>
      <c r="AB330" s="16" t="str">
        <f aca="false">IF(OR(A330="",L330="",J330=""),"",IF(N(U330)&gt;0,U330,IF(E330="Long",L330*IF(K330="",$C$3,K330)*J330,IF(AND(N(F330)&gt;0,N(G330)&gt;0),MAX(0,ABS(F330-G330)-L330)*IF(K330="",$C$3,K330)*J330,IF(AND(D330="Put",N(F330)&gt;0),MAX(0,F330-L330)*IF(K330="",$C$3,K330)*J330,"")))))</f>
        <v/>
      </c>
      <c r="AC330" s="16" t="str">
        <f aca="false">IF(OR(A330="",L330="",J330="",R330="",R330="Open"),"",IF(E330="Short",L330-N(S330),N(S330)-L330)*IF(K330="",$C$3,K330)*J330-N(T330))</f>
        <v/>
      </c>
      <c r="AD330" s="17" t="str">
        <f aca="false">IF(OR(AC330="",AB330=""),"",IF(AB330&gt;0,AC330/AB330,""))</f>
        <v/>
      </c>
      <c r="AE330" s="18" t="str">
        <f aca="false">IF(OR(AC330="",Q330=""),"",DATE(YEAR(Q330),MONTH(Q330),1))</f>
        <v/>
      </c>
      <c r="AF330" s="15" t="str">
        <f aca="false">IF(AC330="","",1)</f>
        <v/>
      </c>
    </row>
    <row r="331" customFormat="false" ht="15" hidden="false" customHeight="false" outlineLevel="0" collapsed="false">
      <c r="A331" s="8"/>
      <c r="B331" s="9"/>
      <c r="C331" s="34"/>
      <c r="D331" s="34"/>
      <c r="E331" s="34"/>
      <c r="F331" s="10"/>
      <c r="G331" s="10"/>
      <c r="H331" s="8"/>
      <c r="I331" s="10"/>
      <c r="J331" s="9"/>
      <c r="K331" s="9"/>
      <c r="L331" s="10"/>
      <c r="M331" s="11"/>
      <c r="N331" s="12"/>
      <c r="O331" s="13"/>
      <c r="P331" s="13"/>
      <c r="Q331" s="8"/>
      <c r="R331" s="34"/>
      <c r="S331" s="10"/>
      <c r="T331" s="14"/>
      <c r="U331" s="14"/>
      <c r="V331" s="34"/>
      <c r="W331" s="34"/>
      <c r="X331" s="13"/>
      <c r="Y331" s="15" t="str">
        <f aca="false">IF(OR(A331="",H331=""),"",H331-A331)</f>
        <v/>
      </c>
      <c r="Z331" s="15" t="str">
        <f aca="false">IF(OR(A331="",Q331=""),"",Q331-A331)</f>
        <v/>
      </c>
      <c r="AA331" s="16" t="str">
        <f aca="false">IF(OR(L331="",J331=""),"",L331*IF(K331="",$C$3,K331)*J331*IF(E331="Short",1,-1))</f>
        <v/>
      </c>
      <c r="AB331" s="16" t="str">
        <f aca="false">IF(OR(A331="",L331="",J331=""),"",IF(N(U331)&gt;0,U331,IF(E331="Long",L331*IF(K331="",$C$3,K331)*J331,IF(AND(N(F331)&gt;0,N(G331)&gt;0),MAX(0,ABS(F331-G331)-L331)*IF(K331="",$C$3,K331)*J331,IF(AND(D331="Put",N(F331)&gt;0),MAX(0,F331-L331)*IF(K331="",$C$3,K331)*J331,"")))))</f>
        <v/>
      </c>
      <c r="AC331" s="16" t="str">
        <f aca="false">IF(OR(A331="",L331="",J331="",R331="",R331="Open"),"",IF(E331="Short",L331-N(S331),N(S331)-L331)*IF(K331="",$C$3,K331)*J331-N(T331))</f>
        <v/>
      </c>
      <c r="AD331" s="17" t="str">
        <f aca="false">IF(OR(AC331="",AB331=""),"",IF(AB331&gt;0,AC331/AB331,""))</f>
        <v/>
      </c>
      <c r="AE331" s="18" t="str">
        <f aca="false">IF(OR(AC331="",Q331=""),"",DATE(YEAR(Q331),MONTH(Q331),1))</f>
        <v/>
      </c>
      <c r="AF331" s="15" t="str">
        <f aca="false">IF(AC331="","",1)</f>
        <v/>
      </c>
    </row>
    <row r="332" customFormat="false" ht="15" hidden="false" customHeight="false" outlineLevel="0" collapsed="false">
      <c r="A332" s="8"/>
      <c r="B332" s="9"/>
      <c r="C332" s="34"/>
      <c r="D332" s="34"/>
      <c r="E332" s="34"/>
      <c r="F332" s="10"/>
      <c r="G332" s="10"/>
      <c r="H332" s="8"/>
      <c r="I332" s="10"/>
      <c r="J332" s="9"/>
      <c r="K332" s="9"/>
      <c r="L332" s="10"/>
      <c r="M332" s="11"/>
      <c r="N332" s="12"/>
      <c r="O332" s="13"/>
      <c r="P332" s="13"/>
      <c r="Q332" s="8"/>
      <c r="R332" s="34"/>
      <c r="S332" s="10"/>
      <c r="T332" s="14"/>
      <c r="U332" s="14"/>
      <c r="V332" s="34"/>
      <c r="W332" s="34"/>
      <c r="X332" s="13"/>
      <c r="Y332" s="15" t="str">
        <f aca="false">IF(OR(A332="",H332=""),"",H332-A332)</f>
        <v/>
      </c>
      <c r="Z332" s="15" t="str">
        <f aca="false">IF(OR(A332="",Q332=""),"",Q332-A332)</f>
        <v/>
      </c>
      <c r="AA332" s="16" t="str">
        <f aca="false">IF(OR(L332="",J332=""),"",L332*IF(K332="",$C$3,K332)*J332*IF(E332="Short",1,-1))</f>
        <v/>
      </c>
      <c r="AB332" s="16" t="str">
        <f aca="false">IF(OR(A332="",L332="",J332=""),"",IF(N(U332)&gt;0,U332,IF(E332="Long",L332*IF(K332="",$C$3,K332)*J332,IF(AND(N(F332)&gt;0,N(G332)&gt;0),MAX(0,ABS(F332-G332)-L332)*IF(K332="",$C$3,K332)*J332,IF(AND(D332="Put",N(F332)&gt;0),MAX(0,F332-L332)*IF(K332="",$C$3,K332)*J332,"")))))</f>
        <v/>
      </c>
      <c r="AC332" s="16" t="str">
        <f aca="false">IF(OR(A332="",L332="",J332="",R332="",R332="Open"),"",IF(E332="Short",L332-N(S332),N(S332)-L332)*IF(K332="",$C$3,K332)*J332-N(T332))</f>
        <v/>
      </c>
      <c r="AD332" s="17" t="str">
        <f aca="false">IF(OR(AC332="",AB332=""),"",IF(AB332&gt;0,AC332/AB332,""))</f>
        <v/>
      </c>
      <c r="AE332" s="18" t="str">
        <f aca="false">IF(OR(AC332="",Q332=""),"",DATE(YEAR(Q332),MONTH(Q332),1))</f>
        <v/>
      </c>
      <c r="AF332" s="15" t="str">
        <f aca="false">IF(AC332="","",1)</f>
        <v/>
      </c>
    </row>
    <row r="333" customFormat="false" ht="15" hidden="false" customHeight="false" outlineLevel="0" collapsed="false">
      <c r="A333" s="8"/>
      <c r="B333" s="9"/>
      <c r="C333" s="34"/>
      <c r="D333" s="34"/>
      <c r="E333" s="34"/>
      <c r="F333" s="10"/>
      <c r="G333" s="10"/>
      <c r="H333" s="8"/>
      <c r="I333" s="10"/>
      <c r="J333" s="9"/>
      <c r="K333" s="9"/>
      <c r="L333" s="10"/>
      <c r="M333" s="11"/>
      <c r="N333" s="12"/>
      <c r="O333" s="13"/>
      <c r="P333" s="13"/>
      <c r="Q333" s="8"/>
      <c r="R333" s="34"/>
      <c r="S333" s="10"/>
      <c r="T333" s="14"/>
      <c r="U333" s="14"/>
      <c r="V333" s="34"/>
      <c r="W333" s="34"/>
      <c r="X333" s="13"/>
      <c r="Y333" s="15" t="str">
        <f aca="false">IF(OR(A333="",H333=""),"",H333-A333)</f>
        <v/>
      </c>
      <c r="Z333" s="15" t="str">
        <f aca="false">IF(OR(A333="",Q333=""),"",Q333-A333)</f>
        <v/>
      </c>
      <c r="AA333" s="16" t="str">
        <f aca="false">IF(OR(L333="",J333=""),"",L333*IF(K333="",$C$3,K333)*J333*IF(E333="Short",1,-1))</f>
        <v/>
      </c>
      <c r="AB333" s="16" t="str">
        <f aca="false">IF(OR(A333="",L333="",J333=""),"",IF(N(U333)&gt;0,U333,IF(E333="Long",L333*IF(K333="",$C$3,K333)*J333,IF(AND(N(F333)&gt;0,N(G333)&gt;0),MAX(0,ABS(F333-G333)-L333)*IF(K333="",$C$3,K333)*J333,IF(AND(D333="Put",N(F333)&gt;0),MAX(0,F333-L333)*IF(K333="",$C$3,K333)*J333,"")))))</f>
        <v/>
      </c>
      <c r="AC333" s="16" t="str">
        <f aca="false">IF(OR(A333="",L333="",J333="",R333="",R333="Open"),"",IF(E333="Short",L333-N(S333),N(S333)-L333)*IF(K333="",$C$3,K333)*J333-N(T333))</f>
        <v/>
      </c>
      <c r="AD333" s="17" t="str">
        <f aca="false">IF(OR(AC333="",AB333=""),"",IF(AB333&gt;0,AC333/AB333,""))</f>
        <v/>
      </c>
      <c r="AE333" s="18" t="str">
        <f aca="false">IF(OR(AC333="",Q333=""),"",DATE(YEAR(Q333),MONTH(Q333),1))</f>
        <v/>
      </c>
      <c r="AF333" s="15" t="str">
        <f aca="false">IF(AC333="","",1)</f>
        <v/>
      </c>
    </row>
    <row r="334" customFormat="false" ht="15" hidden="false" customHeight="false" outlineLevel="0" collapsed="false">
      <c r="A334" s="8"/>
      <c r="B334" s="9"/>
      <c r="C334" s="34"/>
      <c r="D334" s="34"/>
      <c r="E334" s="34"/>
      <c r="F334" s="10"/>
      <c r="G334" s="10"/>
      <c r="H334" s="8"/>
      <c r="I334" s="10"/>
      <c r="J334" s="9"/>
      <c r="K334" s="9"/>
      <c r="L334" s="10"/>
      <c r="M334" s="11"/>
      <c r="N334" s="12"/>
      <c r="O334" s="13"/>
      <c r="P334" s="13"/>
      <c r="Q334" s="8"/>
      <c r="R334" s="34"/>
      <c r="S334" s="10"/>
      <c r="T334" s="14"/>
      <c r="U334" s="14"/>
      <c r="V334" s="34"/>
      <c r="W334" s="34"/>
      <c r="X334" s="13"/>
      <c r="Y334" s="15" t="str">
        <f aca="false">IF(OR(A334="",H334=""),"",H334-A334)</f>
        <v/>
      </c>
      <c r="Z334" s="15" t="str">
        <f aca="false">IF(OR(A334="",Q334=""),"",Q334-A334)</f>
        <v/>
      </c>
      <c r="AA334" s="16" t="str">
        <f aca="false">IF(OR(L334="",J334=""),"",L334*IF(K334="",$C$3,K334)*J334*IF(E334="Short",1,-1))</f>
        <v/>
      </c>
      <c r="AB334" s="16" t="str">
        <f aca="false">IF(OR(A334="",L334="",J334=""),"",IF(N(U334)&gt;0,U334,IF(E334="Long",L334*IF(K334="",$C$3,K334)*J334,IF(AND(N(F334)&gt;0,N(G334)&gt;0),MAX(0,ABS(F334-G334)-L334)*IF(K334="",$C$3,K334)*J334,IF(AND(D334="Put",N(F334)&gt;0),MAX(0,F334-L334)*IF(K334="",$C$3,K334)*J334,"")))))</f>
        <v/>
      </c>
      <c r="AC334" s="16" t="str">
        <f aca="false">IF(OR(A334="",L334="",J334="",R334="",R334="Open"),"",IF(E334="Short",L334-N(S334),N(S334)-L334)*IF(K334="",$C$3,K334)*J334-N(T334))</f>
        <v/>
      </c>
      <c r="AD334" s="17" t="str">
        <f aca="false">IF(OR(AC334="",AB334=""),"",IF(AB334&gt;0,AC334/AB334,""))</f>
        <v/>
      </c>
      <c r="AE334" s="18" t="str">
        <f aca="false">IF(OR(AC334="",Q334=""),"",DATE(YEAR(Q334),MONTH(Q334),1))</f>
        <v/>
      </c>
      <c r="AF334" s="15" t="str">
        <f aca="false">IF(AC334="","",1)</f>
        <v/>
      </c>
    </row>
    <row r="335" customFormat="false" ht="15" hidden="false" customHeight="false" outlineLevel="0" collapsed="false">
      <c r="A335" s="8"/>
      <c r="B335" s="9"/>
      <c r="C335" s="34"/>
      <c r="D335" s="34"/>
      <c r="E335" s="34"/>
      <c r="F335" s="10"/>
      <c r="G335" s="10"/>
      <c r="H335" s="8"/>
      <c r="I335" s="10"/>
      <c r="J335" s="9"/>
      <c r="K335" s="9"/>
      <c r="L335" s="10"/>
      <c r="M335" s="11"/>
      <c r="N335" s="12"/>
      <c r="O335" s="13"/>
      <c r="P335" s="13"/>
      <c r="Q335" s="8"/>
      <c r="R335" s="34"/>
      <c r="S335" s="10"/>
      <c r="T335" s="14"/>
      <c r="U335" s="14"/>
      <c r="V335" s="34"/>
      <c r="W335" s="34"/>
      <c r="X335" s="13"/>
      <c r="Y335" s="15" t="str">
        <f aca="false">IF(OR(A335="",H335=""),"",H335-A335)</f>
        <v/>
      </c>
      <c r="Z335" s="15" t="str">
        <f aca="false">IF(OR(A335="",Q335=""),"",Q335-A335)</f>
        <v/>
      </c>
      <c r="AA335" s="16" t="str">
        <f aca="false">IF(OR(L335="",J335=""),"",L335*IF(K335="",$C$3,K335)*J335*IF(E335="Short",1,-1))</f>
        <v/>
      </c>
      <c r="AB335" s="16" t="str">
        <f aca="false">IF(OR(A335="",L335="",J335=""),"",IF(N(U335)&gt;0,U335,IF(E335="Long",L335*IF(K335="",$C$3,K335)*J335,IF(AND(N(F335)&gt;0,N(G335)&gt;0),MAX(0,ABS(F335-G335)-L335)*IF(K335="",$C$3,K335)*J335,IF(AND(D335="Put",N(F335)&gt;0),MAX(0,F335-L335)*IF(K335="",$C$3,K335)*J335,"")))))</f>
        <v/>
      </c>
      <c r="AC335" s="16" t="str">
        <f aca="false">IF(OR(A335="",L335="",J335="",R335="",R335="Open"),"",IF(E335="Short",L335-N(S335),N(S335)-L335)*IF(K335="",$C$3,K335)*J335-N(T335))</f>
        <v/>
      </c>
      <c r="AD335" s="17" t="str">
        <f aca="false">IF(OR(AC335="",AB335=""),"",IF(AB335&gt;0,AC335/AB335,""))</f>
        <v/>
      </c>
      <c r="AE335" s="18" t="str">
        <f aca="false">IF(OR(AC335="",Q335=""),"",DATE(YEAR(Q335),MONTH(Q335),1))</f>
        <v/>
      </c>
      <c r="AF335" s="15" t="str">
        <f aca="false">IF(AC335="","",1)</f>
        <v/>
      </c>
    </row>
    <row r="336" customFormat="false" ht="15" hidden="false" customHeight="false" outlineLevel="0" collapsed="false">
      <c r="A336" s="8"/>
      <c r="B336" s="9"/>
      <c r="C336" s="34"/>
      <c r="D336" s="34"/>
      <c r="E336" s="34"/>
      <c r="F336" s="10"/>
      <c r="G336" s="10"/>
      <c r="H336" s="8"/>
      <c r="I336" s="10"/>
      <c r="J336" s="9"/>
      <c r="K336" s="9"/>
      <c r="L336" s="10"/>
      <c r="M336" s="11"/>
      <c r="N336" s="12"/>
      <c r="O336" s="13"/>
      <c r="P336" s="13"/>
      <c r="Q336" s="8"/>
      <c r="R336" s="34"/>
      <c r="S336" s="10"/>
      <c r="T336" s="14"/>
      <c r="U336" s="14"/>
      <c r="V336" s="34"/>
      <c r="W336" s="34"/>
      <c r="X336" s="13"/>
      <c r="Y336" s="15" t="str">
        <f aca="false">IF(OR(A336="",H336=""),"",H336-A336)</f>
        <v/>
      </c>
      <c r="Z336" s="15" t="str">
        <f aca="false">IF(OR(A336="",Q336=""),"",Q336-A336)</f>
        <v/>
      </c>
      <c r="AA336" s="16" t="str">
        <f aca="false">IF(OR(L336="",J336=""),"",L336*IF(K336="",$C$3,K336)*J336*IF(E336="Short",1,-1))</f>
        <v/>
      </c>
      <c r="AB336" s="16" t="str">
        <f aca="false">IF(OR(A336="",L336="",J336=""),"",IF(N(U336)&gt;0,U336,IF(E336="Long",L336*IF(K336="",$C$3,K336)*J336,IF(AND(N(F336)&gt;0,N(G336)&gt;0),MAX(0,ABS(F336-G336)-L336)*IF(K336="",$C$3,K336)*J336,IF(AND(D336="Put",N(F336)&gt;0),MAX(0,F336-L336)*IF(K336="",$C$3,K336)*J336,"")))))</f>
        <v/>
      </c>
      <c r="AC336" s="16" t="str">
        <f aca="false">IF(OR(A336="",L336="",J336="",R336="",R336="Open"),"",IF(E336="Short",L336-N(S336),N(S336)-L336)*IF(K336="",$C$3,K336)*J336-N(T336))</f>
        <v/>
      </c>
      <c r="AD336" s="17" t="str">
        <f aca="false">IF(OR(AC336="",AB336=""),"",IF(AB336&gt;0,AC336/AB336,""))</f>
        <v/>
      </c>
      <c r="AE336" s="18" t="str">
        <f aca="false">IF(OR(AC336="",Q336=""),"",DATE(YEAR(Q336),MONTH(Q336),1))</f>
        <v/>
      </c>
      <c r="AF336" s="15" t="str">
        <f aca="false">IF(AC336="","",1)</f>
        <v/>
      </c>
    </row>
    <row r="337" customFormat="false" ht="15" hidden="false" customHeight="false" outlineLevel="0" collapsed="false">
      <c r="A337" s="8"/>
      <c r="B337" s="9"/>
      <c r="C337" s="34"/>
      <c r="D337" s="34"/>
      <c r="E337" s="34"/>
      <c r="F337" s="10"/>
      <c r="G337" s="10"/>
      <c r="H337" s="8"/>
      <c r="I337" s="10"/>
      <c r="J337" s="9"/>
      <c r="K337" s="9"/>
      <c r="L337" s="10"/>
      <c r="M337" s="11"/>
      <c r="N337" s="12"/>
      <c r="O337" s="13"/>
      <c r="P337" s="13"/>
      <c r="Q337" s="8"/>
      <c r="R337" s="34"/>
      <c r="S337" s="10"/>
      <c r="T337" s="14"/>
      <c r="U337" s="14"/>
      <c r="V337" s="34"/>
      <c r="W337" s="34"/>
      <c r="X337" s="13"/>
      <c r="Y337" s="15" t="str">
        <f aca="false">IF(OR(A337="",H337=""),"",H337-A337)</f>
        <v/>
      </c>
      <c r="Z337" s="15" t="str">
        <f aca="false">IF(OR(A337="",Q337=""),"",Q337-A337)</f>
        <v/>
      </c>
      <c r="AA337" s="16" t="str">
        <f aca="false">IF(OR(L337="",J337=""),"",L337*IF(K337="",$C$3,K337)*J337*IF(E337="Short",1,-1))</f>
        <v/>
      </c>
      <c r="AB337" s="16" t="str">
        <f aca="false">IF(OR(A337="",L337="",J337=""),"",IF(N(U337)&gt;0,U337,IF(E337="Long",L337*IF(K337="",$C$3,K337)*J337,IF(AND(N(F337)&gt;0,N(G337)&gt;0),MAX(0,ABS(F337-G337)-L337)*IF(K337="",$C$3,K337)*J337,IF(AND(D337="Put",N(F337)&gt;0),MAX(0,F337-L337)*IF(K337="",$C$3,K337)*J337,"")))))</f>
        <v/>
      </c>
      <c r="AC337" s="16" t="str">
        <f aca="false">IF(OR(A337="",L337="",J337="",R337="",R337="Open"),"",IF(E337="Short",L337-N(S337),N(S337)-L337)*IF(K337="",$C$3,K337)*J337-N(T337))</f>
        <v/>
      </c>
      <c r="AD337" s="17" t="str">
        <f aca="false">IF(OR(AC337="",AB337=""),"",IF(AB337&gt;0,AC337/AB337,""))</f>
        <v/>
      </c>
      <c r="AE337" s="18" t="str">
        <f aca="false">IF(OR(AC337="",Q337=""),"",DATE(YEAR(Q337),MONTH(Q337),1))</f>
        <v/>
      </c>
      <c r="AF337" s="15" t="str">
        <f aca="false">IF(AC337="","",1)</f>
        <v/>
      </c>
    </row>
    <row r="338" customFormat="false" ht="15" hidden="false" customHeight="false" outlineLevel="0" collapsed="false">
      <c r="A338" s="8"/>
      <c r="B338" s="9"/>
      <c r="C338" s="34"/>
      <c r="D338" s="34"/>
      <c r="E338" s="34"/>
      <c r="F338" s="10"/>
      <c r="G338" s="10"/>
      <c r="H338" s="8"/>
      <c r="I338" s="10"/>
      <c r="J338" s="9"/>
      <c r="K338" s="9"/>
      <c r="L338" s="10"/>
      <c r="M338" s="11"/>
      <c r="N338" s="12"/>
      <c r="O338" s="13"/>
      <c r="P338" s="13"/>
      <c r="Q338" s="8"/>
      <c r="R338" s="34"/>
      <c r="S338" s="10"/>
      <c r="T338" s="14"/>
      <c r="U338" s="14"/>
      <c r="V338" s="34"/>
      <c r="W338" s="34"/>
      <c r="X338" s="13"/>
      <c r="Y338" s="15" t="str">
        <f aca="false">IF(OR(A338="",H338=""),"",H338-A338)</f>
        <v/>
      </c>
      <c r="Z338" s="15" t="str">
        <f aca="false">IF(OR(A338="",Q338=""),"",Q338-A338)</f>
        <v/>
      </c>
      <c r="AA338" s="16" t="str">
        <f aca="false">IF(OR(L338="",J338=""),"",L338*IF(K338="",$C$3,K338)*J338*IF(E338="Short",1,-1))</f>
        <v/>
      </c>
      <c r="AB338" s="16" t="str">
        <f aca="false">IF(OR(A338="",L338="",J338=""),"",IF(N(U338)&gt;0,U338,IF(E338="Long",L338*IF(K338="",$C$3,K338)*J338,IF(AND(N(F338)&gt;0,N(G338)&gt;0),MAX(0,ABS(F338-G338)-L338)*IF(K338="",$C$3,K338)*J338,IF(AND(D338="Put",N(F338)&gt;0),MAX(0,F338-L338)*IF(K338="",$C$3,K338)*J338,"")))))</f>
        <v/>
      </c>
      <c r="AC338" s="16" t="str">
        <f aca="false">IF(OR(A338="",L338="",J338="",R338="",R338="Open"),"",IF(E338="Short",L338-N(S338),N(S338)-L338)*IF(K338="",$C$3,K338)*J338-N(T338))</f>
        <v/>
      </c>
      <c r="AD338" s="17" t="str">
        <f aca="false">IF(OR(AC338="",AB338=""),"",IF(AB338&gt;0,AC338/AB338,""))</f>
        <v/>
      </c>
      <c r="AE338" s="18" t="str">
        <f aca="false">IF(OR(AC338="",Q338=""),"",DATE(YEAR(Q338),MONTH(Q338),1))</f>
        <v/>
      </c>
      <c r="AF338" s="15" t="str">
        <f aca="false">IF(AC338="","",1)</f>
        <v/>
      </c>
    </row>
    <row r="339" customFormat="false" ht="15" hidden="false" customHeight="false" outlineLevel="0" collapsed="false">
      <c r="A339" s="8"/>
      <c r="B339" s="9"/>
      <c r="C339" s="34"/>
      <c r="D339" s="34"/>
      <c r="E339" s="34"/>
      <c r="F339" s="10"/>
      <c r="G339" s="10"/>
      <c r="H339" s="8"/>
      <c r="I339" s="10"/>
      <c r="J339" s="9"/>
      <c r="K339" s="9"/>
      <c r="L339" s="10"/>
      <c r="M339" s="11"/>
      <c r="N339" s="12"/>
      <c r="O339" s="13"/>
      <c r="P339" s="13"/>
      <c r="Q339" s="8"/>
      <c r="R339" s="34"/>
      <c r="S339" s="10"/>
      <c r="T339" s="14"/>
      <c r="U339" s="14"/>
      <c r="V339" s="34"/>
      <c r="W339" s="34"/>
      <c r="X339" s="13"/>
      <c r="Y339" s="15" t="str">
        <f aca="false">IF(OR(A339="",H339=""),"",H339-A339)</f>
        <v/>
      </c>
      <c r="Z339" s="15" t="str">
        <f aca="false">IF(OR(A339="",Q339=""),"",Q339-A339)</f>
        <v/>
      </c>
      <c r="AA339" s="16" t="str">
        <f aca="false">IF(OR(L339="",J339=""),"",L339*IF(K339="",$C$3,K339)*J339*IF(E339="Short",1,-1))</f>
        <v/>
      </c>
      <c r="AB339" s="16" t="str">
        <f aca="false">IF(OR(A339="",L339="",J339=""),"",IF(N(U339)&gt;0,U339,IF(E339="Long",L339*IF(K339="",$C$3,K339)*J339,IF(AND(N(F339)&gt;0,N(G339)&gt;0),MAX(0,ABS(F339-G339)-L339)*IF(K339="",$C$3,K339)*J339,IF(AND(D339="Put",N(F339)&gt;0),MAX(0,F339-L339)*IF(K339="",$C$3,K339)*J339,"")))))</f>
        <v/>
      </c>
      <c r="AC339" s="16" t="str">
        <f aca="false">IF(OR(A339="",L339="",J339="",R339="",R339="Open"),"",IF(E339="Short",L339-N(S339),N(S339)-L339)*IF(K339="",$C$3,K339)*J339-N(T339))</f>
        <v/>
      </c>
      <c r="AD339" s="17" t="str">
        <f aca="false">IF(OR(AC339="",AB339=""),"",IF(AB339&gt;0,AC339/AB339,""))</f>
        <v/>
      </c>
      <c r="AE339" s="18" t="str">
        <f aca="false">IF(OR(AC339="",Q339=""),"",DATE(YEAR(Q339),MONTH(Q339),1))</f>
        <v/>
      </c>
      <c r="AF339" s="15" t="str">
        <f aca="false">IF(AC339="","",1)</f>
        <v/>
      </c>
    </row>
    <row r="340" customFormat="false" ht="15" hidden="false" customHeight="false" outlineLevel="0" collapsed="false">
      <c r="A340" s="8"/>
      <c r="B340" s="9"/>
      <c r="C340" s="34"/>
      <c r="D340" s="34"/>
      <c r="E340" s="34"/>
      <c r="F340" s="10"/>
      <c r="G340" s="10"/>
      <c r="H340" s="8"/>
      <c r="I340" s="10"/>
      <c r="J340" s="9"/>
      <c r="K340" s="9"/>
      <c r="L340" s="10"/>
      <c r="M340" s="11"/>
      <c r="N340" s="12"/>
      <c r="O340" s="13"/>
      <c r="P340" s="13"/>
      <c r="Q340" s="8"/>
      <c r="R340" s="34"/>
      <c r="S340" s="10"/>
      <c r="T340" s="14"/>
      <c r="U340" s="14"/>
      <c r="V340" s="34"/>
      <c r="W340" s="34"/>
      <c r="X340" s="13"/>
      <c r="Y340" s="15" t="str">
        <f aca="false">IF(OR(A340="",H340=""),"",H340-A340)</f>
        <v/>
      </c>
      <c r="Z340" s="15" t="str">
        <f aca="false">IF(OR(A340="",Q340=""),"",Q340-A340)</f>
        <v/>
      </c>
      <c r="AA340" s="16" t="str">
        <f aca="false">IF(OR(L340="",J340=""),"",L340*IF(K340="",$C$3,K340)*J340*IF(E340="Short",1,-1))</f>
        <v/>
      </c>
      <c r="AB340" s="16" t="str">
        <f aca="false">IF(OR(A340="",L340="",J340=""),"",IF(N(U340)&gt;0,U340,IF(E340="Long",L340*IF(K340="",$C$3,K340)*J340,IF(AND(N(F340)&gt;0,N(G340)&gt;0),MAX(0,ABS(F340-G340)-L340)*IF(K340="",$C$3,K340)*J340,IF(AND(D340="Put",N(F340)&gt;0),MAX(0,F340-L340)*IF(K340="",$C$3,K340)*J340,"")))))</f>
        <v/>
      </c>
      <c r="AC340" s="16" t="str">
        <f aca="false">IF(OR(A340="",L340="",J340="",R340="",R340="Open"),"",IF(E340="Short",L340-N(S340),N(S340)-L340)*IF(K340="",$C$3,K340)*J340-N(T340))</f>
        <v/>
      </c>
      <c r="AD340" s="17" t="str">
        <f aca="false">IF(OR(AC340="",AB340=""),"",IF(AB340&gt;0,AC340/AB340,""))</f>
        <v/>
      </c>
      <c r="AE340" s="18" t="str">
        <f aca="false">IF(OR(AC340="",Q340=""),"",DATE(YEAR(Q340),MONTH(Q340),1))</f>
        <v/>
      </c>
      <c r="AF340" s="15" t="str">
        <f aca="false">IF(AC340="","",1)</f>
        <v/>
      </c>
    </row>
    <row r="341" customFormat="false" ht="15" hidden="false" customHeight="false" outlineLevel="0" collapsed="false">
      <c r="A341" s="8"/>
      <c r="B341" s="9"/>
      <c r="C341" s="34"/>
      <c r="D341" s="34"/>
      <c r="E341" s="34"/>
      <c r="F341" s="10"/>
      <c r="G341" s="10"/>
      <c r="H341" s="8"/>
      <c r="I341" s="10"/>
      <c r="J341" s="9"/>
      <c r="K341" s="9"/>
      <c r="L341" s="10"/>
      <c r="M341" s="11"/>
      <c r="N341" s="12"/>
      <c r="O341" s="13"/>
      <c r="P341" s="13"/>
      <c r="Q341" s="8"/>
      <c r="R341" s="34"/>
      <c r="S341" s="10"/>
      <c r="T341" s="14"/>
      <c r="U341" s="14"/>
      <c r="V341" s="34"/>
      <c r="W341" s="34"/>
      <c r="X341" s="13"/>
      <c r="Y341" s="15" t="str">
        <f aca="false">IF(OR(A341="",H341=""),"",H341-A341)</f>
        <v/>
      </c>
      <c r="Z341" s="15" t="str">
        <f aca="false">IF(OR(A341="",Q341=""),"",Q341-A341)</f>
        <v/>
      </c>
      <c r="AA341" s="16" t="str">
        <f aca="false">IF(OR(L341="",J341=""),"",L341*IF(K341="",$C$3,K341)*J341*IF(E341="Short",1,-1))</f>
        <v/>
      </c>
      <c r="AB341" s="16" t="str">
        <f aca="false">IF(OR(A341="",L341="",J341=""),"",IF(N(U341)&gt;0,U341,IF(E341="Long",L341*IF(K341="",$C$3,K341)*J341,IF(AND(N(F341)&gt;0,N(G341)&gt;0),MAX(0,ABS(F341-G341)-L341)*IF(K341="",$C$3,K341)*J341,IF(AND(D341="Put",N(F341)&gt;0),MAX(0,F341-L341)*IF(K341="",$C$3,K341)*J341,"")))))</f>
        <v/>
      </c>
      <c r="AC341" s="16" t="str">
        <f aca="false">IF(OR(A341="",L341="",J341="",R341="",R341="Open"),"",IF(E341="Short",L341-N(S341),N(S341)-L341)*IF(K341="",$C$3,K341)*J341-N(T341))</f>
        <v/>
      </c>
      <c r="AD341" s="17" t="str">
        <f aca="false">IF(OR(AC341="",AB341=""),"",IF(AB341&gt;0,AC341/AB341,""))</f>
        <v/>
      </c>
      <c r="AE341" s="18" t="str">
        <f aca="false">IF(OR(AC341="",Q341=""),"",DATE(YEAR(Q341),MONTH(Q341),1))</f>
        <v/>
      </c>
      <c r="AF341" s="15" t="str">
        <f aca="false">IF(AC341="","",1)</f>
        <v/>
      </c>
    </row>
    <row r="342" customFormat="false" ht="15" hidden="false" customHeight="false" outlineLevel="0" collapsed="false">
      <c r="A342" s="8"/>
      <c r="B342" s="9"/>
      <c r="C342" s="34"/>
      <c r="D342" s="34"/>
      <c r="E342" s="34"/>
      <c r="F342" s="10"/>
      <c r="G342" s="10"/>
      <c r="H342" s="8"/>
      <c r="I342" s="10"/>
      <c r="J342" s="9"/>
      <c r="K342" s="9"/>
      <c r="L342" s="10"/>
      <c r="M342" s="11"/>
      <c r="N342" s="12"/>
      <c r="O342" s="13"/>
      <c r="P342" s="13"/>
      <c r="Q342" s="8"/>
      <c r="R342" s="34"/>
      <c r="S342" s="10"/>
      <c r="T342" s="14"/>
      <c r="U342" s="14"/>
      <c r="V342" s="34"/>
      <c r="W342" s="34"/>
      <c r="X342" s="13"/>
      <c r="Y342" s="15" t="str">
        <f aca="false">IF(OR(A342="",H342=""),"",H342-A342)</f>
        <v/>
      </c>
      <c r="Z342" s="15" t="str">
        <f aca="false">IF(OR(A342="",Q342=""),"",Q342-A342)</f>
        <v/>
      </c>
      <c r="AA342" s="16" t="str">
        <f aca="false">IF(OR(L342="",J342=""),"",L342*IF(K342="",$C$3,K342)*J342*IF(E342="Short",1,-1))</f>
        <v/>
      </c>
      <c r="AB342" s="16" t="str">
        <f aca="false">IF(OR(A342="",L342="",J342=""),"",IF(N(U342)&gt;0,U342,IF(E342="Long",L342*IF(K342="",$C$3,K342)*J342,IF(AND(N(F342)&gt;0,N(G342)&gt;0),MAX(0,ABS(F342-G342)-L342)*IF(K342="",$C$3,K342)*J342,IF(AND(D342="Put",N(F342)&gt;0),MAX(0,F342-L342)*IF(K342="",$C$3,K342)*J342,"")))))</f>
        <v/>
      </c>
      <c r="AC342" s="16" t="str">
        <f aca="false">IF(OR(A342="",L342="",J342="",R342="",R342="Open"),"",IF(E342="Short",L342-N(S342),N(S342)-L342)*IF(K342="",$C$3,K342)*J342-N(T342))</f>
        <v/>
      </c>
      <c r="AD342" s="17" t="str">
        <f aca="false">IF(OR(AC342="",AB342=""),"",IF(AB342&gt;0,AC342/AB342,""))</f>
        <v/>
      </c>
      <c r="AE342" s="18" t="str">
        <f aca="false">IF(OR(AC342="",Q342=""),"",DATE(YEAR(Q342),MONTH(Q342),1))</f>
        <v/>
      </c>
      <c r="AF342" s="15" t="str">
        <f aca="false">IF(AC342="","",1)</f>
        <v/>
      </c>
    </row>
    <row r="343" customFormat="false" ht="15" hidden="false" customHeight="false" outlineLevel="0" collapsed="false">
      <c r="A343" s="8"/>
      <c r="B343" s="9"/>
      <c r="C343" s="34"/>
      <c r="D343" s="34"/>
      <c r="E343" s="34"/>
      <c r="F343" s="10"/>
      <c r="G343" s="10"/>
      <c r="H343" s="8"/>
      <c r="I343" s="10"/>
      <c r="J343" s="9"/>
      <c r="K343" s="9"/>
      <c r="L343" s="10"/>
      <c r="M343" s="11"/>
      <c r="N343" s="12"/>
      <c r="O343" s="13"/>
      <c r="P343" s="13"/>
      <c r="Q343" s="8"/>
      <c r="R343" s="34"/>
      <c r="S343" s="10"/>
      <c r="T343" s="14"/>
      <c r="U343" s="14"/>
      <c r="V343" s="34"/>
      <c r="W343" s="34"/>
      <c r="X343" s="13"/>
      <c r="Y343" s="15" t="str">
        <f aca="false">IF(OR(A343="",H343=""),"",H343-A343)</f>
        <v/>
      </c>
      <c r="Z343" s="15" t="str">
        <f aca="false">IF(OR(A343="",Q343=""),"",Q343-A343)</f>
        <v/>
      </c>
      <c r="AA343" s="16" t="str">
        <f aca="false">IF(OR(L343="",J343=""),"",L343*IF(K343="",$C$3,K343)*J343*IF(E343="Short",1,-1))</f>
        <v/>
      </c>
      <c r="AB343" s="16" t="str">
        <f aca="false">IF(OR(A343="",L343="",J343=""),"",IF(N(U343)&gt;0,U343,IF(E343="Long",L343*IF(K343="",$C$3,K343)*J343,IF(AND(N(F343)&gt;0,N(G343)&gt;0),MAX(0,ABS(F343-G343)-L343)*IF(K343="",$C$3,K343)*J343,IF(AND(D343="Put",N(F343)&gt;0),MAX(0,F343-L343)*IF(K343="",$C$3,K343)*J343,"")))))</f>
        <v/>
      </c>
      <c r="AC343" s="16" t="str">
        <f aca="false">IF(OR(A343="",L343="",J343="",R343="",R343="Open"),"",IF(E343="Short",L343-N(S343),N(S343)-L343)*IF(K343="",$C$3,K343)*J343-N(T343))</f>
        <v/>
      </c>
      <c r="AD343" s="17" t="str">
        <f aca="false">IF(OR(AC343="",AB343=""),"",IF(AB343&gt;0,AC343/AB343,""))</f>
        <v/>
      </c>
      <c r="AE343" s="18" t="str">
        <f aca="false">IF(OR(AC343="",Q343=""),"",DATE(YEAR(Q343),MONTH(Q343),1))</f>
        <v/>
      </c>
      <c r="AF343" s="15" t="str">
        <f aca="false">IF(AC343="","",1)</f>
        <v/>
      </c>
    </row>
    <row r="344" customFormat="false" ht="15" hidden="false" customHeight="false" outlineLevel="0" collapsed="false">
      <c r="A344" s="8"/>
      <c r="B344" s="9"/>
      <c r="C344" s="34"/>
      <c r="D344" s="34"/>
      <c r="E344" s="34"/>
      <c r="F344" s="10"/>
      <c r="G344" s="10"/>
      <c r="H344" s="8"/>
      <c r="I344" s="10"/>
      <c r="J344" s="9"/>
      <c r="K344" s="9"/>
      <c r="L344" s="10"/>
      <c r="M344" s="11"/>
      <c r="N344" s="12"/>
      <c r="O344" s="13"/>
      <c r="P344" s="13"/>
      <c r="Q344" s="8"/>
      <c r="R344" s="34"/>
      <c r="S344" s="10"/>
      <c r="T344" s="14"/>
      <c r="U344" s="14"/>
      <c r="V344" s="34"/>
      <c r="W344" s="34"/>
      <c r="X344" s="13"/>
      <c r="Y344" s="15" t="str">
        <f aca="false">IF(OR(A344="",H344=""),"",H344-A344)</f>
        <v/>
      </c>
      <c r="Z344" s="15" t="str">
        <f aca="false">IF(OR(A344="",Q344=""),"",Q344-A344)</f>
        <v/>
      </c>
      <c r="AA344" s="16" t="str">
        <f aca="false">IF(OR(L344="",J344=""),"",L344*IF(K344="",$C$3,K344)*J344*IF(E344="Short",1,-1))</f>
        <v/>
      </c>
      <c r="AB344" s="16" t="str">
        <f aca="false">IF(OR(A344="",L344="",J344=""),"",IF(N(U344)&gt;0,U344,IF(E344="Long",L344*IF(K344="",$C$3,K344)*J344,IF(AND(N(F344)&gt;0,N(G344)&gt;0),MAX(0,ABS(F344-G344)-L344)*IF(K344="",$C$3,K344)*J344,IF(AND(D344="Put",N(F344)&gt;0),MAX(0,F344-L344)*IF(K344="",$C$3,K344)*J344,"")))))</f>
        <v/>
      </c>
      <c r="AC344" s="16" t="str">
        <f aca="false">IF(OR(A344="",L344="",J344="",R344="",R344="Open"),"",IF(E344="Short",L344-N(S344),N(S344)-L344)*IF(K344="",$C$3,K344)*J344-N(T344))</f>
        <v/>
      </c>
      <c r="AD344" s="17" t="str">
        <f aca="false">IF(OR(AC344="",AB344=""),"",IF(AB344&gt;0,AC344/AB344,""))</f>
        <v/>
      </c>
      <c r="AE344" s="18" t="str">
        <f aca="false">IF(OR(AC344="",Q344=""),"",DATE(YEAR(Q344),MONTH(Q344),1))</f>
        <v/>
      </c>
      <c r="AF344" s="15" t="str">
        <f aca="false">IF(AC344="","",1)</f>
        <v/>
      </c>
    </row>
    <row r="345" customFormat="false" ht="15" hidden="false" customHeight="false" outlineLevel="0" collapsed="false">
      <c r="A345" s="8"/>
      <c r="B345" s="9"/>
      <c r="C345" s="34"/>
      <c r="D345" s="34"/>
      <c r="E345" s="34"/>
      <c r="F345" s="10"/>
      <c r="G345" s="10"/>
      <c r="H345" s="8"/>
      <c r="I345" s="10"/>
      <c r="J345" s="9"/>
      <c r="K345" s="9"/>
      <c r="L345" s="10"/>
      <c r="M345" s="11"/>
      <c r="N345" s="12"/>
      <c r="O345" s="13"/>
      <c r="P345" s="13"/>
      <c r="Q345" s="8"/>
      <c r="R345" s="34"/>
      <c r="S345" s="10"/>
      <c r="T345" s="14"/>
      <c r="U345" s="14"/>
      <c r="V345" s="34"/>
      <c r="W345" s="34"/>
      <c r="X345" s="13"/>
      <c r="Y345" s="15" t="str">
        <f aca="false">IF(OR(A345="",H345=""),"",H345-A345)</f>
        <v/>
      </c>
      <c r="Z345" s="15" t="str">
        <f aca="false">IF(OR(A345="",Q345=""),"",Q345-A345)</f>
        <v/>
      </c>
      <c r="AA345" s="16" t="str">
        <f aca="false">IF(OR(L345="",J345=""),"",L345*IF(K345="",$C$3,K345)*J345*IF(E345="Short",1,-1))</f>
        <v/>
      </c>
      <c r="AB345" s="16" t="str">
        <f aca="false">IF(OR(A345="",L345="",J345=""),"",IF(N(U345)&gt;0,U345,IF(E345="Long",L345*IF(K345="",$C$3,K345)*J345,IF(AND(N(F345)&gt;0,N(G345)&gt;0),MAX(0,ABS(F345-G345)-L345)*IF(K345="",$C$3,K345)*J345,IF(AND(D345="Put",N(F345)&gt;0),MAX(0,F345-L345)*IF(K345="",$C$3,K345)*J345,"")))))</f>
        <v/>
      </c>
      <c r="AC345" s="16" t="str">
        <f aca="false">IF(OR(A345="",L345="",J345="",R345="",R345="Open"),"",IF(E345="Short",L345-N(S345),N(S345)-L345)*IF(K345="",$C$3,K345)*J345-N(T345))</f>
        <v/>
      </c>
      <c r="AD345" s="17" t="str">
        <f aca="false">IF(OR(AC345="",AB345=""),"",IF(AB345&gt;0,AC345/AB345,""))</f>
        <v/>
      </c>
      <c r="AE345" s="18" t="str">
        <f aca="false">IF(OR(AC345="",Q345=""),"",DATE(YEAR(Q345),MONTH(Q345),1))</f>
        <v/>
      </c>
      <c r="AF345" s="15" t="str">
        <f aca="false">IF(AC345="","",1)</f>
        <v/>
      </c>
    </row>
    <row r="346" customFormat="false" ht="15" hidden="false" customHeight="false" outlineLevel="0" collapsed="false">
      <c r="A346" s="8"/>
      <c r="B346" s="9"/>
      <c r="C346" s="34"/>
      <c r="D346" s="34"/>
      <c r="E346" s="34"/>
      <c r="F346" s="10"/>
      <c r="G346" s="10"/>
      <c r="H346" s="8"/>
      <c r="I346" s="10"/>
      <c r="J346" s="9"/>
      <c r="K346" s="9"/>
      <c r="L346" s="10"/>
      <c r="M346" s="11"/>
      <c r="N346" s="12"/>
      <c r="O346" s="13"/>
      <c r="P346" s="13"/>
      <c r="Q346" s="8"/>
      <c r="R346" s="34"/>
      <c r="S346" s="10"/>
      <c r="T346" s="14"/>
      <c r="U346" s="14"/>
      <c r="V346" s="34"/>
      <c r="W346" s="34"/>
      <c r="X346" s="13"/>
      <c r="Y346" s="15" t="str">
        <f aca="false">IF(OR(A346="",H346=""),"",H346-A346)</f>
        <v/>
      </c>
      <c r="Z346" s="15" t="str">
        <f aca="false">IF(OR(A346="",Q346=""),"",Q346-A346)</f>
        <v/>
      </c>
      <c r="AA346" s="16" t="str">
        <f aca="false">IF(OR(L346="",J346=""),"",L346*IF(K346="",$C$3,K346)*J346*IF(E346="Short",1,-1))</f>
        <v/>
      </c>
      <c r="AB346" s="16" t="str">
        <f aca="false">IF(OR(A346="",L346="",J346=""),"",IF(N(U346)&gt;0,U346,IF(E346="Long",L346*IF(K346="",$C$3,K346)*J346,IF(AND(N(F346)&gt;0,N(G346)&gt;0),MAX(0,ABS(F346-G346)-L346)*IF(K346="",$C$3,K346)*J346,IF(AND(D346="Put",N(F346)&gt;0),MAX(0,F346-L346)*IF(K346="",$C$3,K346)*J346,"")))))</f>
        <v/>
      </c>
      <c r="AC346" s="16" t="str">
        <f aca="false">IF(OR(A346="",L346="",J346="",R346="",R346="Open"),"",IF(E346="Short",L346-N(S346),N(S346)-L346)*IF(K346="",$C$3,K346)*J346-N(T346))</f>
        <v/>
      </c>
      <c r="AD346" s="17" t="str">
        <f aca="false">IF(OR(AC346="",AB346=""),"",IF(AB346&gt;0,AC346/AB346,""))</f>
        <v/>
      </c>
      <c r="AE346" s="18" t="str">
        <f aca="false">IF(OR(AC346="",Q346=""),"",DATE(YEAR(Q346),MONTH(Q346),1))</f>
        <v/>
      </c>
      <c r="AF346" s="15" t="str">
        <f aca="false">IF(AC346="","",1)</f>
        <v/>
      </c>
    </row>
    <row r="347" customFormat="false" ht="15" hidden="false" customHeight="false" outlineLevel="0" collapsed="false">
      <c r="A347" s="8"/>
      <c r="B347" s="9"/>
      <c r="C347" s="34"/>
      <c r="D347" s="34"/>
      <c r="E347" s="34"/>
      <c r="F347" s="10"/>
      <c r="G347" s="10"/>
      <c r="H347" s="8"/>
      <c r="I347" s="10"/>
      <c r="J347" s="9"/>
      <c r="K347" s="9"/>
      <c r="L347" s="10"/>
      <c r="M347" s="11"/>
      <c r="N347" s="12"/>
      <c r="O347" s="13"/>
      <c r="P347" s="13"/>
      <c r="Q347" s="8"/>
      <c r="R347" s="34"/>
      <c r="S347" s="10"/>
      <c r="T347" s="14"/>
      <c r="U347" s="14"/>
      <c r="V347" s="34"/>
      <c r="W347" s="34"/>
      <c r="X347" s="13"/>
      <c r="Y347" s="15" t="str">
        <f aca="false">IF(OR(A347="",H347=""),"",H347-A347)</f>
        <v/>
      </c>
      <c r="Z347" s="15" t="str">
        <f aca="false">IF(OR(A347="",Q347=""),"",Q347-A347)</f>
        <v/>
      </c>
      <c r="AA347" s="16" t="str">
        <f aca="false">IF(OR(L347="",J347=""),"",L347*IF(K347="",$C$3,K347)*J347*IF(E347="Short",1,-1))</f>
        <v/>
      </c>
      <c r="AB347" s="16" t="str">
        <f aca="false">IF(OR(A347="",L347="",J347=""),"",IF(N(U347)&gt;0,U347,IF(E347="Long",L347*IF(K347="",$C$3,K347)*J347,IF(AND(N(F347)&gt;0,N(G347)&gt;0),MAX(0,ABS(F347-G347)-L347)*IF(K347="",$C$3,K347)*J347,IF(AND(D347="Put",N(F347)&gt;0),MAX(0,F347-L347)*IF(K347="",$C$3,K347)*J347,"")))))</f>
        <v/>
      </c>
      <c r="AC347" s="16" t="str">
        <f aca="false">IF(OR(A347="",L347="",J347="",R347="",R347="Open"),"",IF(E347="Short",L347-N(S347),N(S347)-L347)*IF(K347="",$C$3,K347)*J347-N(T347))</f>
        <v/>
      </c>
      <c r="AD347" s="17" t="str">
        <f aca="false">IF(OR(AC347="",AB347=""),"",IF(AB347&gt;0,AC347/AB347,""))</f>
        <v/>
      </c>
      <c r="AE347" s="18" t="str">
        <f aca="false">IF(OR(AC347="",Q347=""),"",DATE(YEAR(Q347),MONTH(Q347),1))</f>
        <v/>
      </c>
      <c r="AF347" s="15" t="str">
        <f aca="false">IF(AC347="","",1)</f>
        <v/>
      </c>
    </row>
    <row r="348" customFormat="false" ht="15" hidden="false" customHeight="false" outlineLevel="0" collapsed="false">
      <c r="A348" s="8"/>
      <c r="B348" s="9"/>
      <c r="C348" s="34"/>
      <c r="D348" s="34"/>
      <c r="E348" s="34"/>
      <c r="F348" s="10"/>
      <c r="G348" s="10"/>
      <c r="H348" s="8"/>
      <c r="I348" s="10"/>
      <c r="J348" s="9"/>
      <c r="K348" s="9"/>
      <c r="L348" s="10"/>
      <c r="M348" s="11"/>
      <c r="N348" s="12"/>
      <c r="O348" s="13"/>
      <c r="P348" s="13"/>
      <c r="Q348" s="8"/>
      <c r="R348" s="34"/>
      <c r="S348" s="10"/>
      <c r="T348" s="14"/>
      <c r="U348" s="14"/>
      <c r="V348" s="34"/>
      <c r="W348" s="34"/>
      <c r="X348" s="13"/>
      <c r="Y348" s="15" t="str">
        <f aca="false">IF(OR(A348="",H348=""),"",H348-A348)</f>
        <v/>
      </c>
      <c r="Z348" s="15" t="str">
        <f aca="false">IF(OR(A348="",Q348=""),"",Q348-A348)</f>
        <v/>
      </c>
      <c r="AA348" s="16" t="str">
        <f aca="false">IF(OR(L348="",J348=""),"",L348*IF(K348="",$C$3,K348)*J348*IF(E348="Short",1,-1))</f>
        <v/>
      </c>
      <c r="AB348" s="16" t="str">
        <f aca="false">IF(OR(A348="",L348="",J348=""),"",IF(N(U348)&gt;0,U348,IF(E348="Long",L348*IF(K348="",$C$3,K348)*J348,IF(AND(N(F348)&gt;0,N(G348)&gt;0),MAX(0,ABS(F348-G348)-L348)*IF(K348="",$C$3,K348)*J348,IF(AND(D348="Put",N(F348)&gt;0),MAX(0,F348-L348)*IF(K348="",$C$3,K348)*J348,"")))))</f>
        <v/>
      </c>
      <c r="AC348" s="16" t="str">
        <f aca="false">IF(OR(A348="",L348="",J348="",R348="",R348="Open"),"",IF(E348="Short",L348-N(S348),N(S348)-L348)*IF(K348="",$C$3,K348)*J348-N(T348))</f>
        <v/>
      </c>
      <c r="AD348" s="17" t="str">
        <f aca="false">IF(OR(AC348="",AB348=""),"",IF(AB348&gt;0,AC348/AB348,""))</f>
        <v/>
      </c>
      <c r="AE348" s="18" t="str">
        <f aca="false">IF(OR(AC348="",Q348=""),"",DATE(YEAR(Q348),MONTH(Q348),1))</f>
        <v/>
      </c>
      <c r="AF348" s="15" t="str">
        <f aca="false">IF(AC348="","",1)</f>
        <v/>
      </c>
    </row>
    <row r="349" customFormat="false" ht="15" hidden="false" customHeight="false" outlineLevel="0" collapsed="false">
      <c r="A349" s="8"/>
      <c r="B349" s="9"/>
      <c r="C349" s="34"/>
      <c r="D349" s="34"/>
      <c r="E349" s="34"/>
      <c r="F349" s="10"/>
      <c r="G349" s="10"/>
      <c r="H349" s="8"/>
      <c r="I349" s="10"/>
      <c r="J349" s="9"/>
      <c r="K349" s="9"/>
      <c r="L349" s="10"/>
      <c r="M349" s="11"/>
      <c r="N349" s="12"/>
      <c r="O349" s="13"/>
      <c r="P349" s="13"/>
      <c r="Q349" s="8"/>
      <c r="R349" s="34"/>
      <c r="S349" s="10"/>
      <c r="T349" s="14"/>
      <c r="U349" s="14"/>
      <c r="V349" s="34"/>
      <c r="W349" s="34"/>
      <c r="X349" s="13"/>
      <c r="Y349" s="15" t="str">
        <f aca="false">IF(OR(A349="",H349=""),"",H349-A349)</f>
        <v/>
      </c>
      <c r="Z349" s="15" t="str">
        <f aca="false">IF(OR(A349="",Q349=""),"",Q349-A349)</f>
        <v/>
      </c>
      <c r="AA349" s="16" t="str">
        <f aca="false">IF(OR(L349="",J349=""),"",L349*IF(K349="",$C$3,K349)*J349*IF(E349="Short",1,-1))</f>
        <v/>
      </c>
      <c r="AB349" s="16" t="str">
        <f aca="false">IF(OR(A349="",L349="",J349=""),"",IF(N(U349)&gt;0,U349,IF(E349="Long",L349*IF(K349="",$C$3,K349)*J349,IF(AND(N(F349)&gt;0,N(G349)&gt;0),MAX(0,ABS(F349-G349)-L349)*IF(K349="",$C$3,K349)*J349,IF(AND(D349="Put",N(F349)&gt;0),MAX(0,F349-L349)*IF(K349="",$C$3,K349)*J349,"")))))</f>
        <v/>
      </c>
      <c r="AC349" s="16" t="str">
        <f aca="false">IF(OR(A349="",L349="",J349="",R349="",R349="Open"),"",IF(E349="Short",L349-N(S349),N(S349)-L349)*IF(K349="",$C$3,K349)*J349-N(T349))</f>
        <v/>
      </c>
      <c r="AD349" s="17" t="str">
        <f aca="false">IF(OR(AC349="",AB349=""),"",IF(AB349&gt;0,AC349/AB349,""))</f>
        <v/>
      </c>
      <c r="AE349" s="18" t="str">
        <f aca="false">IF(OR(AC349="",Q349=""),"",DATE(YEAR(Q349),MONTH(Q349),1))</f>
        <v/>
      </c>
      <c r="AF349" s="15" t="str">
        <f aca="false">IF(AC349="","",1)</f>
        <v/>
      </c>
    </row>
    <row r="350" customFormat="false" ht="15" hidden="false" customHeight="false" outlineLevel="0" collapsed="false">
      <c r="A350" s="8"/>
      <c r="B350" s="9"/>
      <c r="C350" s="34"/>
      <c r="D350" s="34"/>
      <c r="E350" s="34"/>
      <c r="F350" s="10"/>
      <c r="G350" s="10"/>
      <c r="H350" s="8"/>
      <c r="I350" s="10"/>
      <c r="J350" s="9"/>
      <c r="K350" s="9"/>
      <c r="L350" s="10"/>
      <c r="M350" s="11"/>
      <c r="N350" s="12"/>
      <c r="O350" s="13"/>
      <c r="P350" s="13"/>
      <c r="Q350" s="8"/>
      <c r="R350" s="34"/>
      <c r="S350" s="10"/>
      <c r="T350" s="14"/>
      <c r="U350" s="14"/>
      <c r="V350" s="34"/>
      <c r="W350" s="34"/>
      <c r="X350" s="13"/>
      <c r="Y350" s="15" t="str">
        <f aca="false">IF(OR(A350="",H350=""),"",H350-A350)</f>
        <v/>
      </c>
      <c r="Z350" s="15" t="str">
        <f aca="false">IF(OR(A350="",Q350=""),"",Q350-A350)</f>
        <v/>
      </c>
      <c r="AA350" s="16" t="str">
        <f aca="false">IF(OR(L350="",J350=""),"",L350*IF(K350="",$C$3,K350)*J350*IF(E350="Short",1,-1))</f>
        <v/>
      </c>
      <c r="AB350" s="16" t="str">
        <f aca="false">IF(OR(A350="",L350="",J350=""),"",IF(N(U350)&gt;0,U350,IF(E350="Long",L350*IF(K350="",$C$3,K350)*J350,IF(AND(N(F350)&gt;0,N(G350)&gt;0),MAX(0,ABS(F350-G350)-L350)*IF(K350="",$C$3,K350)*J350,IF(AND(D350="Put",N(F350)&gt;0),MAX(0,F350-L350)*IF(K350="",$C$3,K350)*J350,"")))))</f>
        <v/>
      </c>
      <c r="AC350" s="16" t="str">
        <f aca="false">IF(OR(A350="",L350="",J350="",R350="",R350="Open"),"",IF(E350="Short",L350-N(S350),N(S350)-L350)*IF(K350="",$C$3,K350)*J350-N(T350))</f>
        <v/>
      </c>
      <c r="AD350" s="17" t="str">
        <f aca="false">IF(OR(AC350="",AB350=""),"",IF(AB350&gt;0,AC350/AB350,""))</f>
        <v/>
      </c>
      <c r="AE350" s="18" t="str">
        <f aca="false">IF(OR(AC350="",Q350=""),"",DATE(YEAR(Q350),MONTH(Q350),1))</f>
        <v/>
      </c>
      <c r="AF350" s="15" t="str">
        <f aca="false">IF(AC350="","",1)</f>
        <v/>
      </c>
    </row>
    <row r="351" customFormat="false" ht="15" hidden="false" customHeight="false" outlineLevel="0" collapsed="false">
      <c r="A351" s="8"/>
      <c r="B351" s="9"/>
      <c r="C351" s="34"/>
      <c r="D351" s="34"/>
      <c r="E351" s="34"/>
      <c r="F351" s="10"/>
      <c r="G351" s="10"/>
      <c r="H351" s="8"/>
      <c r="I351" s="10"/>
      <c r="J351" s="9"/>
      <c r="K351" s="9"/>
      <c r="L351" s="10"/>
      <c r="M351" s="11"/>
      <c r="N351" s="12"/>
      <c r="O351" s="13"/>
      <c r="P351" s="13"/>
      <c r="Q351" s="8"/>
      <c r="R351" s="34"/>
      <c r="S351" s="10"/>
      <c r="T351" s="14"/>
      <c r="U351" s="14"/>
      <c r="V351" s="34"/>
      <c r="W351" s="34"/>
      <c r="X351" s="13"/>
      <c r="Y351" s="15" t="str">
        <f aca="false">IF(OR(A351="",H351=""),"",H351-A351)</f>
        <v/>
      </c>
      <c r="Z351" s="15" t="str">
        <f aca="false">IF(OR(A351="",Q351=""),"",Q351-A351)</f>
        <v/>
      </c>
      <c r="AA351" s="16" t="str">
        <f aca="false">IF(OR(L351="",J351=""),"",L351*IF(K351="",$C$3,K351)*J351*IF(E351="Short",1,-1))</f>
        <v/>
      </c>
      <c r="AB351" s="16" t="str">
        <f aca="false">IF(OR(A351="",L351="",J351=""),"",IF(N(U351)&gt;0,U351,IF(E351="Long",L351*IF(K351="",$C$3,K351)*J351,IF(AND(N(F351)&gt;0,N(G351)&gt;0),MAX(0,ABS(F351-G351)-L351)*IF(K351="",$C$3,K351)*J351,IF(AND(D351="Put",N(F351)&gt;0),MAX(0,F351-L351)*IF(K351="",$C$3,K351)*J351,"")))))</f>
        <v/>
      </c>
      <c r="AC351" s="16" t="str">
        <f aca="false">IF(OR(A351="",L351="",J351="",R351="",R351="Open"),"",IF(E351="Short",L351-N(S351),N(S351)-L351)*IF(K351="",$C$3,K351)*J351-N(T351))</f>
        <v/>
      </c>
      <c r="AD351" s="17" t="str">
        <f aca="false">IF(OR(AC351="",AB351=""),"",IF(AB351&gt;0,AC351/AB351,""))</f>
        <v/>
      </c>
      <c r="AE351" s="18" t="str">
        <f aca="false">IF(OR(AC351="",Q351=""),"",DATE(YEAR(Q351),MONTH(Q351),1))</f>
        <v/>
      </c>
      <c r="AF351" s="15" t="str">
        <f aca="false">IF(AC351="","",1)</f>
        <v/>
      </c>
    </row>
    <row r="352" customFormat="false" ht="15" hidden="false" customHeight="false" outlineLevel="0" collapsed="false">
      <c r="A352" s="8"/>
      <c r="B352" s="9"/>
      <c r="C352" s="34"/>
      <c r="D352" s="34"/>
      <c r="E352" s="34"/>
      <c r="F352" s="10"/>
      <c r="G352" s="10"/>
      <c r="H352" s="8"/>
      <c r="I352" s="10"/>
      <c r="J352" s="9"/>
      <c r="K352" s="9"/>
      <c r="L352" s="10"/>
      <c r="M352" s="11"/>
      <c r="N352" s="12"/>
      <c r="O352" s="13"/>
      <c r="P352" s="13"/>
      <c r="Q352" s="8"/>
      <c r="R352" s="34"/>
      <c r="S352" s="10"/>
      <c r="T352" s="14"/>
      <c r="U352" s="14"/>
      <c r="V352" s="34"/>
      <c r="W352" s="34"/>
      <c r="X352" s="13"/>
      <c r="Y352" s="15" t="str">
        <f aca="false">IF(OR(A352="",H352=""),"",H352-A352)</f>
        <v/>
      </c>
      <c r="Z352" s="15" t="str">
        <f aca="false">IF(OR(A352="",Q352=""),"",Q352-A352)</f>
        <v/>
      </c>
      <c r="AA352" s="16" t="str">
        <f aca="false">IF(OR(L352="",J352=""),"",L352*IF(K352="",$C$3,K352)*J352*IF(E352="Short",1,-1))</f>
        <v/>
      </c>
      <c r="AB352" s="16" t="str">
        <f aca="false">IF(OR(A352="",L352="",J352=""),"",IF(N(U352)&gt;0,U352,IF(E352="Long",L352*IF(K352="",$C$3,K352)*J352,IF(AND(N(F352)&gt;0,N(G352)&gt;0),MAX(0,ABS(F352-G352)-L352)*IF(K352="",$C$3,K352)*J352,IF(AND(D352="Put",N(F352)&gt;0),MAX(0,F352-L352)*IF(K352="",$C$3,K352)*J352,"")))))</f>
        <v/>
      </c>
      <c r="AC352" s="16" t="str">
        <f aca="false">IF(OR(A352="",L352="",J352="",R352="",R352="Open"),"",IF(E352="Short",L352-N(S352),N(S352)-L352)*IF(K352="",$C$3,K352)*J352-N(T352))</f>
        <v/>
      </c>
      <c r="AD352" s="17" t="str">
        <f aca="false">IF(OR(AC352="",AB352=""),"",IF(AB352&gt;0,AC352/AB352,""))</f>
        <v/>
      </c>
      <c r="AE352" s="18" t="str">
        <f aca="false">IF(OR(AC352="",Q352=""),"",DATE(YEAR(Q352),MONTH(Q352),1))</f>
        <v/>
      </c>
      <c r="AF352" s="15" t="str">
        <f aca="false">IF(AC352="","",1)</f>
        <v/>
      </c>
    </row>
    <row r="353" customFormat="false" ht="15" hidden="false" customHeight="false" outlineLevel="0" collapsed="false">
      <c r="A353" s="8"/>
      <c r="B353" s="9"/>
      <c r="C353" s="34"/>
      <c r="D353" s="34"/>
      <c r="E353" s="34"/>
      <c r="F353" s="10"/>
      <c r="G353" s="10"/>
      <c r="H353" s="8"/>
      <c r="I353" s="10"/>
      <c r="J353" s="9"/>
      <c r="K353" s="9"/>
      <c r="L353" s="10"/>
      <c r="M353" s="11"/>
      <c r="N353" s="12"/>
      <c r="O353" s="13"/>
      <c r="P353" s="13"/>
      <c r="Q353" s="8"/>
      <c r="R353" s="34"/>
      <c r="S353" s="10"/>
      <c r="T353" s="14"/>
      <c r="U353" s="14"/>
      <c r="V353" s="34"/>
      <c r="W353" s="34"/>
      <c r="X353" s="13"/>
      <c r="Y353" s="15" t="str">
        <f aca="false">IF(OR(A353="",H353=""),"",H353-A353)</f>
        <v/>
      </c>
      <c r="Z353" s="15" t="str">
        <f aca="false">IF(OR(A353="",Q353=""),"",Q353-A353)</f>
        <v/>
      </c>
      <c r="AA353" s="16" t="str">
        <f aca="false">IF(OR(L353="",J353=""),"",L353*IF(K353="",$C$3,K353)*J353*IF(E353="Short",1,-1))</f>
        <v/>
      </c>
      <c r="AB353" s="16" t="str">
        <f aca="false">IF(OR(A353="",L353="",J353=""),"",IF(N(U353)&gt;0,U353,IF(E353="Long",L353*IF(K353="",$C$3,K353)*J353,IF(AND(N(F353)&gt;0,N(G353)&gt;0),MAX(0,ABS(F353-G353)-L353)*IF(K353="",$C$3,K353)*J353,IF(AND(D353="Put",N(F353)&gt;0),MAX(0,F353-L353)*IF(K353="",$C$3,K353)*J353,"")))))</f>
        <v/>
      </c>
      <c r="AC353" s="16" t="str">
        <f aca="false">IF(OR(A353="",L353="",J353="",R353="",R353="Open"),"",IF(E353="Short",L353-N(S353),N(S353)-L353)*IF(K353="",$C$3,K353)*J353-N(T353))</f>
        <v/>
      </c>
      <c r="AD353" s="17" t="str">
        <f aca="false">IF(OR(AC353="",AB353=""),"",IF(AB353&gt;0,AC353/AB353,""))</f>
        <v/>
      </c>
      <c r="AE353" s="18" t="str">
        <f aca="false">IF(OR(AC353="",Q353=""),"",DATE(YEAR(Q353),MONTH(Q353),1))</f>
        <v/>
      </c>
      <c r="AF353" s="15" t="str">
        <f aca="false">IF(AC353="","",1)</f>
        <v/>
      </c>
    </row>
    <row r="354" customFormat="false" ht="15" hidden="false" customHeight="false" outlineLevel="0" collapsed="false">
      <c r="A354" s="8"/>
      <c r="B354" s="9"/>
      <c r="C354" s="34"/>
      <c r="D354" s="34"/>
      <c r="E354" s="34"/>
      <c r="F354" s="10"/>
      <c r="G354" s="10"/>
      <c r="H354" s="8"/>
      <c r="I354" s="10"/>
      <c r="J354" s="9"/>
      <c r="K354" s="9"/>
      <c r="L354" s="10"/>
      <c r="M354" s="11"/>
      <c r="N354" s="12"/>
      <c r="O354" s="13"/>
      <c r="P354" s="13"/>
      <c r="Q354" s="8"/>
      <c r="R354" s="34"/>
      <c r="S354" s="10"/>
      <c r="T354" s="14"/>
      <c r="U354" s="14"/>
      <c r="V354" s="34"/>
      <c r="W354" s="34"/>
      <c r="X354" s="13"/>
      <c r="Y354" s="15" t="str">
        <f aca="false">IF(OR(A354="",H354=""),"",H354-A354)</f>
        <v/>
      </c>
      <c r="Z354" s="15" t="str">
        <f aca="false">IF(OR(A354="",Q354=""),"",Q354-A354)</f>
        <v/>
      </c>
      <c r="AA354" s="16" t="str">
        <f aca="false">IF(OR(L354="",J354=""),"",L354*IF(K354="",$C$3,K354)*J354*IF(E354="Short",1,-1))</f>
        <v/>
      </c>
      <c r="AB354" s="16" t="str">
        <f aca="false">IF(OR(A354="",L354="",J354=""),"",IF(N(U354)&gt;0,U354,IF(E354="Long",L354*IF(K354="",$C$3,K354)*J354,IF(AND(N(F354)&gt;0,N(G354)&gt;0),MAX(0,ABS(F354-G354)-L354)*IF(K354="",$C$3,K354)*J354,IF(AND(D354="Put",N(F354)&gt;0),MAX(0,F354-L354)*IF(K354="",$C$3,K354)*J354,"")))))</f>
        <v/>
      </c>
      <c r="AC354" s="16" t="str">
        <f aca="false">IF(OR(A354="",L354="",J354="",R354="",R354="Open"),"",IF(E354="Short",L354-N(S354),N(S354)-L354)*IF(K354="",$C$3,K354)*J354-N(T354))</f>
        <v/>
      </c>
      <c r="AD354" s="17" t="str">
        <f aca="false">IF(OR(AC354="",AB354=""),"",IF(AB354&gt;0,AC354/AB354,""))</f>
        <v/>
      </c>
      <c r="AE354" s="18" t="str">
        <f aca="false">IF(OR(AC354="",Q354=""),"",DATE(YEAR(Q354),MONTH(Q354),1))</f>
        <v/>
      </c>
      <c r="AF354" s="15" t="str">
        <f aca="false">IF(AC354="","",1)</f>
        <v/>
      </c>
    </row>
    <row r="355" customFormat="false" ht="15" hidden="false" customHeight="false" outlineLevel="0" collapsed="false">
      <c r="A355" s="8"/>
      <c r="B355" s="9"/>
      <c r="C355" s="34"/>
      <c r="D355" s="34"/>
      <c r="E355" s="34"/>
      <c r="F355" s="10"/>
      <c r="G355" s="10"/>
      <c r="H355" s="8"/>
      <c r="I355" s="10"/>
      <c r="J355" s="9"/>
      <c r="K355" s="9"/>
      <c r="L355" s="10"/>
      <c r="M355" s="11"/>
      <c r="N355" s="12"/>
      <c r="O355" s="13"/>
      <c r="P355" s="13"/>
      <c r="Q355" s="8"/>
      <c r="R355" s="34"/>
      <c r="S355" s="10"/>
      <c r="T355" s="14"/>
      <c r="U355" s="14"/>
      <c r="V355" s="34"/>
      <c r="W355" s="34"/>
      <c r="X355" s="13"/>
      <c r="Y355" s="15" t="str">
        <f aca="false">IF(OR(A355="",H355=""),"",H355-A355)</f>
        <v/>
      </c>
      <c r="Z355" s="15" t="str">
        <f aca="false">IF(OR(A355="",Q355=""),"",Q355-A355)</f>
        <v/>
      </c>
      <c r="AA355" s="16" t="str">
        <f aca="false">IF(OR(L355="",J355=""),"",L355*IF(K355="",$C$3,K355)*J355*IF(E355="Short",1,-1))</f>
        <v/>
      </c>
      <c r="AB355" s="16" t="str">
        <f aca="false">IF(OR(A355="",L355="",J355=""),"",IF(N(U355)&gt;0,U355,IF(E355="Long",L355*IF(K355="",$C$3,K355)*J355,IF(AND(N(F355)&gt;0,N(G355)&gt;0),MAX(0,ABS(F355-G355)-L355)*IF(K355="",$C$3,K355)*J355,IF(AND(D355="Put",N(F355)&gt;0),MAX(0,F355-L355)*IF(K355="",$C$3,K355)*J355,"")))))</f>
        <v/>
      </c>
      <c r="AC355" s="16" t="str">
        <f aca="false">IF(OR(A355="",L355="",J355="",R355="",R355="Open"),"",IF(E355="Short",L355-N(S355),N(S355)-L355)*IF(K355="",$C$3,K355)*J355-N(T355))</f>
        <v/>
      </c>
      <c r="AD355" s="17" t="str">
        <f aca="false">IF(OR(AC355="",AB355=""),"",IF(AB355&gt;0,AC355/AB355,""))</f>
        <v/>
      </c>
      <c r="AE355" s="18" t="str">
        <f aca="false">IF(OR(AC355="",Q355=""),"",DATE(YEAR(Q355),MONTH(Q355),1))</f>
        <v/>
      </c>
      <c r="AF355" s="15" t="str">
        <f aca="false">IF(AC355="","",1)</f>
        <v/>
      </c>
    </row>
    <row r="356" customFormat="false" ht="15" hidden="false" customHeight="false" outlineLevel="0" collapsed="false">
      <c r="A356" s="8"/>
      <c r="B356" s="9"/>
      <c r="C356" s="34"/>
      <c r="D356" s="34"/>
      <c r="E356" s="34"/>
      <c r="F356" s="10"/>
      <c r="G356" s="10"/>
      <c r="H356" s="8"/>
      <c r="I356" s="10"/>
      <c r="J356" s="9"/>
      <c r="K356" s="9"/>
      <c r="L356" s="10"/>
      <c r="M356" s="11"/>
      <c r="N356" s="12"/>
      <c r="O356" s="13"/>
      <c r="P356" s="13"/>
      <c r="Q356" s="8"/>
      <c r="R356" s="34"/>
      <c r="S356" s="10"/>
      <c r="T356" s="14"/>
      <c r="U356" s="14"/>
      <c r="V356" s="34"/>
      <c r="W356" s="34"/>
      <c r="X356" s="13"/>
      <c r="Y356" s="15" t="str">
        <f aca="false">IF(OR(A356="",H356=""),"",H356-A356)</f>
        <v/>
      </c>
      <c r="Z356" s="15" t="str">
        <f aca="false">IF(OR(A356="",Q356=""),"",Q356-A356)</f>
        <v/>
      </c>
      <c r="AA356" s="16" t="str">
        <f aca="false">IF(OR(L356="",J356=""),"",L356*IF(K356="",$C$3,K356)*J356*IF(E356="Short",1,-1))</f>
        <v/>
      </c>
      <c r="AB356" s="16" t="str">
        <f aca="false">IF(OR(A356="",L356="",J356=""),"",IF(N(U356)&gt;0,U356,IF(E356="Long",L356*IF(K356="",$C$3,K356)*J356,IF(AND(N(F356)&gt;0,N(G356)&gt;0),MAX(0,ABS(F356-G356)-L356)*IF(K356="",$C$3,K356)*J356,IF(AND(D356="Put",N(F356)&gt;0),MAX(0,F356-L356)*IF(K356="",$C$3,K356)*J356,"")))))</f>
        <v/>
      </c>
      <c r="AC356" s="16" t="str">
        <f aca="false">IF(OR(A356="",L356="",J356="",R356="",R356="Open"),"",IF(E356="Short",L356-N(S356),N(S356)-L356)*IF(K356="",$C$3,K356)*J356-N(T356))</f>
        <v/>
      </c>
      <c r="AD356" s="17" t="str">
        <f aca="false">IF(OR(AC356="",AB356=""),"",IF(AB356&gt;0,AC356/AB356,""))</f>
        <v/>
      </c>
      <c r="AE356" s="18" t="str">
        <f aca="false">IF(OR(AC356="",Q356=""),"",DATE(YEAR(Q356),MONTH(Q356),1))</f>
        <v/>
      </c>
      <c r="AF356" s="15" t="str">
        <f aca="false">IF(AC356="","",1)</f>
        <v/>
      </c>
    </row>
    <row r="357" customFormat="false" ht="15" hidden="false" customHeight="false" outlineLevel="0" collapsed="false">
      <c r="A357" s="8"/>
      <c r="B357" s="9"/>
      <c r="C357" s="34"/>
      <c r="D357" s="34"/>
      <c r="E357" s="34"/>
      <c r="F357" s="10"/>
      <c r="G357" s="10"/>
      <c r="H357" s="8"/>
      <c r="I357" s="10"/>
      <c r="J357" s="9"/>
      <c r="K357" s="9"/>
      <c r="L357" s="10"/>
      <c r="M357" s="11"/>
      <c r="N357" s="12"/>
      <c r="O357" s="13"/>
      <c r="P357" s="13"/>
      <c r="Q357" s="8"/>
      <c r="R357" s="34"/>
      <c r="S357" s="10"/>
      <c r="T357" s="14"/>
      <c r="U357" s="14"/>
      <c r="V357" s="34"/>
      <c r="W357" s="34"/>
      <c r="X357" s="13"/>
      <c r="Y357" s="15" t="str">
        <f aca="false">IF(OR(A357="",H357=""),"",H357-A357)</f>
        <v/>
      </c>
      <c r="Z357" s="15" t="str">
        <f aca="false">IF(OR(A357="",Q357=""),"",Q357-A357)</f>
        <v/>
      </c>
      <c r="AA357" s="16" t="str">
        <f aca="false">IF(OR(L357="",J357=""),"",L357*IF(K357="",$C$3,K357)*J357*IF(E357="Short",1,-1))</f>
        <v/>
      </c>
      <c r="AB357" s="16" t="str">
        <f aca="false">IF(OR(A357="",L357="",J357=""),"",IF(N(U357)&gt;0,U357,IF(E357="Long",L357*IF(K357="",$C$3,K357)*J357,IF(AND(N(F357)&gt;0,N(G357)&gt;0),MAX(0,ABS(F357-G357)-L357)*IF(K357="",$C$3,K357)*J357,IF(AND(D357="Put",N(F357)&gt;0),MAX(0,F357-L357)*IF(K357="",$C$3,K357)*J357,"")))))</f>
        <v/>
      </c>
      <c r="AC357" s="16" t="str">
        <f aca="false">IF(OR(A357="",L357="",J357="",R357="",R357="Open"),"",IF(E357="Short",L357-N(S357),N(S357)-L357)*IF(K357="",$C$3,K357)*J357-N(T357))</f>
        <v/>
      </c>
      <c r="AD357" s="17" t="str">
        <f aca="false">IF(OR(AC357="",AB357=""),"",IF(AB357&gt;0,AC357/AB357,""))</f>
        <v/>
      </c>
      <c r="AE357" s="18" t="str">
        <f aca="false">IF(OR(AC357="",Q357=""),"",DATE(YEAR(Q357),MONTH(Q357),1))</f>
        <v/>
      </c>
      <c r="AF357" s="15" t="str">
        <f aca="false">IF(AC357="","",1)</f>
        <v/>
      </c>
    </row>
    <row r="358" customFormat="false" ht="15" hidden="false" customHeight="false" outlineLevel="0" collapsed="false">
      <c r="A358" s="8"/>
      <c r="B358" s="9"/>
      <c r="C358" s="34"/>
      <c r="D358" s="34"/>
      <c r="E358" s="34"/>
      <c r="F358" s="10"/>
      <c r="G358" s="10"/>
      <c r="H358" s="8"/>
      <c r="I358" s="10"/>
      <c r="J358" s="9"/>
      <c r="K358" s="9"/>
      <c r="L358" s="10"/>
      <c r="M358" s="11"/>
      <c r="N358" s="12"/>
      <c r="O358" s="13"/>
      <c r="P358" s="13"/>
      <c r="Q358" s="8"/>
      <c r="R358" s="34"/>
      <c r="S358" s="10"/>
      <c r="T358" s="14"/>
      <c r="U358" s="14"/>
      <c r="V358" s="34"/>
      <c r="W358" s="34"/>
      <c r="X358" s="13"/>
      <c r="Y358" s="15" t="str">
        <f aca="false">IF(OR(A358="",H358=""),"",H358-A358)</f>
        <v/>
      </c>
      <c r="Z358" s="15" t="str">
        <f aca="false">IF(OR(A358="",Q358=""),"",Q358-A358)</f>
        <v/>
      </c>
      <c r="AA358" s="16" t="str">
        <f aca="false">IF(OR(L358="",J358=""),"",L358*IF(K358="",$C$3,K358)*J358*IF(E358="Short",1,-1))</f>
        <v/>
      </c>
      <c r="AB358" s="16" t="str">
        <f aca="false">IF(OR(A358="",L358="",J358=""),"",IF(N(U358)&gt;0,U358,IF(E358="Long",L358*IF(K358="",$C$3,K358)*J358,IF(AND(N(F358)&gt;0,N(G358)&gt;0),MAX(0,ABS(F358-G358)-L358)*IF(K358="",$C$3,K358)*J358,IF(AND(D358="Put",N(F358)&gt;0),MAX(0,F358-L358)*IF(K358="",$C$3,K358)*J358,"")))))</f>
        <v/>
      </c>
      <c r="AC358" s="16" t="str">
        <f aca="false">IF(OR(A358="",L358="",J358="",R358="",R358="Open"),"",IF(E358="Short",L358-N(S358),N(S358)-L358)*IF(K358="",$C$3,K358)*J358-N(T358))</f>
        <v/>
      </c>
      <c r="AD358" s="17" t="str">
        <f aca="false">IF(OR(AC358="",AB358=""),"",IF(AB358&gt;0,AC358/AB358,""))</f>
        <v/>
      </c>
      <c r="AE358" s="18" t="str">
        <f aca="false">IF(OR(AC358="",Q358=""),"",DATE(YEAR(Q358),MONTH(Q358),1))</f>
        <v/>
      </c>
      <c r="AF358" s="15" t="str">
        <f aca="false">IF(AC358="","",1)</f>
        <v/>
      </c>
    </row>
    <row r="359" customFormat="false" ht="15" hidden="false" customHeight="false" outlineLevel="0" collapsed="false">
      <c r="A359" s="8"/>
      <c r="B359" s="9"/>
      <c r="C359" s="34"/>
      <c r="D359" s="34"/>
      <c r="E359" s="34"/>
      <c r="F359" s="10"/>
      <c r="G359" s="10"/>
      <c r="H359" s="8"/>
      <c r="I359" s="10"/>
      <c r="J359" s="9"/>
      <c r="K359" s="9"/>
      <c r="L359" s="10"/>
      <c r="M359" s="11"/>
      <c r="N359" s="12"/>
      <c r="O359" s="13"/>
      <c r="P359" s="13"/>
      <c r="Q359" s="8"/>
      <c r="R359" s="34"/>
      <c r="S359" s="10"/>
      <c r="T359" s="14"/>
      <c r="U359" s="14"/>
      <c r="V359" s="34"/>
      <c r="W359" s="34"/>
      <c r="X359" s="13"/>
      <c r="Y359" s="15" t="str">
        <f aca="false">IF(OR(A359="",H359=""),"",H359-A359)</f>
        <v/>
      </c>
      <c r="Z359" s="15" t="str">
        <f aca="false">IF(OR(A359="",Q359=""),"",Q359-A359)</f>
        <v/>
      </c>
      <c r="AA359" s="16" t="str">
        <f aca="false">IF(OR(L359="",J359=""),"",L359*IF(K359="",$C$3,K359)*J359*IF(E359="Short",1,-1))</f>
        <v/>
      </c>
      <c r="AB359" s="16" t="str">
        <f aca="false">IF(OR(A359="",L359="",J359=""),"",IF(N(U359)&gt;0,U359,IF(E359="Long",L359*IF(K359="",$C$3,K359)*J359,IF(AND(N(F359)&gt;0,N(G359)&gt;0),MAX(0,ABS(F359-G359)-L359)*IF(K359="",$C$3,K359)*J359,IF(AND(D359="Put",N(F359)&gt;0),MAX(0,F359-L359)*IF(K359="",$C$3,K359)*J359,"")))))</f>
        <v/>
      </c>
      <c r="AC359" s="16" t="str">
        <f aca="false">IF(OR(A359="",L359="",J359="",R359="",R359="Open"),"",IF(E359="Short",L359-N(S359),N(S359)-L359)*IF(K359="",$C$3,K359)*J359-N(T359))</f>
        <v/>
      </c>
      <c r="AD359" s="17" t="str">
        <f aca="false">IF(OR(AC359="",AB359=""),"",IF(AB359&gt;0,AC359/AB359,""))</f>
        <v/>
      </c>
      <c r="AE359" s="18" t="str">
        <f aca="false">IF(OR(AC359="",Q359=""),"",DATE(YEAR(Q359),MONTH(Q359),1))</f>
        <v/>
      </c>
      <c r="AF359" s="15" t="str">
        <f aca="false">IF(AC359="","",1)</f>
        <v/>
      </c>
    </row>
    <row r="360" customFormat="false" ht="15" hidden="false" customHeight="false" outlineLevel="0" collapsed="false">
      <c r="A360" s="8"/>
      <c r="B360" s="9"/>
      <c r="C360" s="34"/>
      <c r="D360" s="34"/>
      <c r="E360" s="34"/>
      <c r="F360" s="10"/>
      <c r="G360" s="10"/>
      <c r="H360" s="8"/>
      <c r="I360" s="10"/>
      <c r="J360" s="9"/>
      <c r="K360" s="9"/>
      <c r="L360" s="10"/>
      <c r="M360" s="11"/>
      <c r="N360" s="12"/>
      <c r="O360" s="13"/>
      <c r="P360" s="13"/>
      <c r="Q360" s="8"/>
      <c r="R360" s="34"/>
      <c r="S360" s="10"/>
      <c r="T360" s="14"/>
      <c r="U360" s="14"/>
      <c r="V360" s="34"/>
      <c r="W360" s="34"/>
      <c r="X360" s="13"/>
      <c r="Y360" s="15" t="str">
        <f aca="false">IF(OR(A360="",H360=""),"",H360-A360)</f>
        <v/>
      </c>
      <c r="Z360" s="15" t="str">
        <f aca="false">IF(OR(A360="",Q360=""),"",Q360-A360)</f>
        <v/>
      </c>
      <c r="AA360" s="16" t="str">
        <f aca="false">IF(OR(L360="",J360=""),"",L360*IF(K360="",$C$3,K360)*J360*IF(E360="Short",1,-1))</f>
        <v/>
      </c>
      <c r="AB360" s="16" t="str">
        <f aca="false">IF(OR(A360="",L360="",J360=""),"",IF(N(U360)&gt;0,U360,IF(E360="Long",L360*IF(K360="",$C$3,K360)*J360,IF(AND(N(F360)&gt;0,N(G360)&gt;0),MAX(0,ABS(F360-G360)-L360)*IF(K360="",$C$3,K360)*J360,IF(AND(D360="Put",N(F360)&gt;0),MAX(0,F360-L360)*IF(K360="",$C$3,K360)*J360,"")))))</f>
        <v/>
      </c>
      <c r="AC360" s="16" t="str">
        <f aca="false">IF(OR(A360="",L360="",J360="",R360="",R360="Open"),"",IF(E360="Short",L360-N(S360),N(S360)-L360)*IF(K360="",$C$3,K360)*J360-N(T360))</f>
        <v/>
      </c>
      <c r="AD360" s="17" t="str">
        <f aca="false">IF(OR(AC360="",AB360=""),"",IF(AB360&gt;0,AC360/AB360,""))</f>
        <v/>
      </c>
      <c r="AE360" s="18" t="str">
        <f aca="false">IF(OR(AC360="",Q360=""),"",DATE(YEAR(Q360),MONTH(Q360),1))</f>
        <v/>
      </c>
      <c r="AF360" s="15" t="str">
        <f aca="false">IF(AC360="","",1)</f>
        <v/>
      </c>
    </row>
    <row r="361" customFormat="false" ht="15" hidden="false" customHeight="false" outlineLevel="0" collapsed="false">
      <c r="A361" s="8"/>
      <c r="B361" s="9"/>
      <c r="C361" s="34"/>
      <c r="D361" s="34"/>
      <c r="E361" s="34"/>
      <c r="F361" s="10"/>
      <c r="G361" s="10"/>
      <c r="H361" s="8"/>
      <c r="I361" s="10"/>
      <c r="J361" s="9"/>
      <c r="K361" s="9"/>
      <c r="L361" s="10"/>
      <c r="M361" s="11"/>
      <c r="N361" s="12"/>
      <c r="O361" s="13"/>
      <c r="P361" s="13"/>
      <c r="Q361" s="8"/>
      <c r="R361" s="34"/>
      <c r="S361" s="10"/>
      <c r="T361" s="14"/>
      <c r="U361" s="14"/>
      <c r="V361" s="34"/>
      <c r="W361" s="34"/>
      <c r="X361" s="13"/>
      <c r="Y361" s="15" t="str">
        <f aca="false">IF(OR(A361="",H361=""),"",H361-A361)</f>
        <v/>
      </c>
      <c r="Z361" s="15" t="str">
        <f aca="false">IF(OR(A361="",Q361=""),"",Q361-A361)</f>
        <v/>
      </c>
      <c r="AA361" s="16" t="str">
        <f aca="false">IF(OR(L361="",J361=""),"",L361*IF(K361="",$C$3,K361)*J361*IF(E361="Short",1,-1))</f>
        <v/>
      </c>
      <c r="AB361" s="16" t="str">
        <f aca="false">IF(OR(A361="",L361="",J361=""),"",IF(N(U361)&gt;0,U361,IF(E361="Long",L361*IF(K361="",$C$3,K361)*J361,IF(AND(N(F361)&gt;0,N(G361)&gt;0),MAX(0,ABS(F361-G361)-L361)*IF(K361="",$C$3,K361)*J361,IF(AND(D361="Put",N(F361)&gt;0),MAX(0,F361-L361)*IF(K361="",$C$3,K361)*J361,"")))))</f>
        <v/>
      </c>
      <c r="AC361" s="16" t="str">
        <f aca="false">IF(OR(A361="",L361="",J361="",R361="",R361="Open"),"",IF(E361="Short",L361-N(S361),N(S361)-L361)*IF(K361="",$C$3,K361)*J361-N(T361))</f>
        <v/>
      </c>
      <c r="AD361" s="17" t="str">
        <f aca="false">IF(OR(AC361="",AB361=""),"",IF(AB361&gt;0,AC361/AB361,""))</f>
        <v/>
      </c>
      <c r="AE361" s="18" t="str">
        <f aca="false">IF(OR(AC361="",Q361=""),"",DATE(YEAR(Q361),MONTH(Q361),1))</f>
        <v/>
      </c>
      <c r="AF361" s="15" t="str">
        <f aca="false">IF(AC361="","",1)</f>
        <v/>
      </c>
    </row>
    <row r="362" customFormat="false" ht="15" hidden="false" customHeight="false" outlineLevel="0" collapsed="false">
      <c r="A362" s="8"/>
      <c r="B362" s="9"/>
      <c r="C362" s="34"/>
      <c r="D362" s="34"/>
      <c r="E362" s="34"/>
      <c r="F362" s="10"/>
      <c r="G362" s="10"/>
      <c r="H362" s="8"/>
      <c r="I362" s="10"/>
      <c r="J362" s="9"/>
      <c r="K362" s="9"/>
      <c r="L362" s="10"/>
      <c r="M362" s="11"/>
      <c r="N362" s="12"/>
      <c r="O362" s="13"/>
      <c r="P362" s="13"/>
      <c r="Q362" s="8"/>
      <c r="R362" s="34"/>
      <c r="S362" s="10"/>
      <c r="T362" s="14"/>
      <c r="U362" s="14"/>
      <c r="V362" s="34"/>
      <c r="W362" s="34"/>
      <c r="X362" s="13"/>
      <c r="Y362" s="15" t="str">
        <f aca="false">IF(OR(A362="",H362=""),"",H362-A362)</f>
        <v/>
      </c>
      <c r="Z362" s="15" t="str">
        <f aca="false">IF(OR(A362="",Q362=""),"",Q362-A362)</f>
        <v/>
      </c>
      <c r="AA362" s="16" t="str">
        <f aca="false">IF(OR(L362="",J362=""),"",L362*IF(K362="",$C$3,K362)*J362*IF(E362="Short",1,-1))</f>
        <v/>
      </c>
      <c r="AB362" s="16" t="str">
        <f aca="false">IF(OR(A362="",L362="",J362=""),"",IF(N(U362)&gt;0,U362,IF(E362="Long",L362*IF(K362="",$C$3,K362)*J362,IF(AND(N(F362)&gt;0,N(G362)&gt;0),MAX(0,ABS(F362-G362)-L362)*IF(K362="",$C$3,K362)*J362,IF(AND(D362="Put",N(F362)&gt;0),MAX(0,F362-L362)*IF(K362="",$C$3,K362)*J362,"")))))</f>
        <v/>
      </c>
      <c r="AC362" s="16" t="str">
        <f aca="false">IF(OR(A362="",L362="",J362="",R362="",R362="Open"),"",IF(E362="Short",L362-N(S362),N(S362)-L362)*IF(K362="",$C$3,K362)*J362-N(T362))</f>
        <v/>
      </c>
      <c r="AD362" s="17" t="str">
        <f aca="false">IF(OR(AC362="",AB362=""),"",IF(AB362&gt;0,AC362/AB362,""))</f>
        <v/>
      </c>
      <c r="AE362" s="18" t="str">
        <f aca="false">IF(OR(AC362="",Q362=""),"",DATE(YEAR(Q362),MONTH(Q362),1))</f>
        <v/>
      </c>
      <c r="AF362" s="15" t="str">
        <f aca="false">IF(AC362="","",1)</f>
        <v/>
      </c>
    </row>
    <row r="363" customFormat="false" ht="15" hidden="false" customHeight="false" outlineLevel="0" collapsed="false">
      <c r="A363" s="8"/>
      <c r="B363" s="9"/>
      <c r="C363" s="34"/>
      <c r="D363" s="34"/>
      <c r="E363" s="34"/>
      <c r="F363" s="10"/>
      <c r="G363" s="10"/>
      <c r="H363" s="8"/>
      <c r="I363" s="10"/>
      <c r="J363" s="9"/>
      <c r="K363" s="9"/>
      <c r="L363" s="10"/>
      <c r="M363" s="11"/>
      <c r="N363" s="12"/>
      <c r="O363" s="13"/>
      <c r="P363" s="13"/>
      <c r="Q363" s="8"/>
      <c r="R363" s="34"/>
      <c r="S363" s="10"/>
      <c r="T363" s="14"/>
      <c r="U363" s="14"/>
      <c r="V363" s="34"/>
      <c r="W363" s="34"/>
      <c r="X363" s="13"/>
      <c r="Y363" s="15" t="str">
        <f aca="false">IF(OR(A363="",H363=""),"",H363-A363)</f>
        <v/>
      </c>
      <c r="Z363" s="15" t="str">
        <f aca="false">IF(OR(A363="",Q363=""),"",Q363-A363)</f>
        <v/>
      </c>
      <c r="AA363" s="16" t="str">
        <f aca="false">IF(OR(L363="",J363=""),"",L363*IF(K363="",$C$3,K363)*J363*IF(E363="Short",1,-1))</f>
        <v/>
      </c>
      <c r="AB363" s="16" t="str">
        <f aca="false">IF(OR(A363="",L363="",J363=""),"",IF(N(U363)&gt;0,U363,IF(E363="Long",L363*IF(K363="",$C$3,K363)*J363,IF(AND(N(F363)&gt;0,N(G363)&gt;0),MAX(0,ABS(F363-G363)-L363)*IF(K363="",$C$3,K363)*J363,IF(AND(D363="Put",N(F363)&gt;0),MAX(0,F363-L363)*IF(K363="",$C$3,K363)*J363,"")))))</f>
        <v/>
      </c>
      <c r="AC363" s="16" t="str">
        <f aca="false">IF(OR(A363="",L363="",J363="",R363="",R363="Open"),"",IF(E363="Short",L363-N(S363),N(S363)-L363)*IF(K363="",$C$3,K363)*J363-N(T363))</f>
        <v/>
      </c>
      <c r="AD363" s="17" t="str">
        <f aca="false">IF(OR(AC363="",AB363=""),"",IF(AB363&gt;0,AC363/AB363,""))</f>
        <v/>
      </c>
      <c r="AE363" s="18" t="str">
        <f aca="false">IF(OR(AC363="",Q363=""),"",DATE(YEAR(Q363),MONTH(Q363),1))</f>
        <v/>
      </c>
      <c r="AF363" s="15" t="str">
        <f aca="false">IF(AC363="","",1)</f>
        <v/>
      </c>
    </row>
    <row r="364" customFormat="false" ht="15" hidden="false" customHeight="false" outlineLevel="0" collapsed="false">
      <c r="A364" s="8"/>
      <c r="B364" s="9"/>
      <c r="C364" s="34"/>
      <c r="D364" s="34"/>
      <c r="E364" s="34"/>
      <c r="F364" s="10"/>
      <c r="G364" s="10"/>
      <c r="H364" s="8"/>
      <c r="I364" s="10"/>
      <c r="J364" s="9"/>
      <c r="K364" s="9"/>
      <c r="L364" s="10"/>
      <c r="M364" s="11"/>
      <c r="N364" s="12"/>
      <c r="O364" s="13"/>
      <c r="P364" s="13"/>
      <c r="Q364" s="8"/>
      <c r="R364" s="34"/>
      <c r="S364" s="10"/>
      <c r="T364" s="14"/>
      <c r="U364" s="14"/>
      <c r="V364" s="34"/>
      <c r="W364" s="34"/>
      <c r="X364" s="13"/>
      <c r="Y364" s="15" t="str">
        <f aca="false">IF(OR(A364="",H364=""),"",H364-A364)</f>
        <v/>
      </c>
      <c r="Z364" s="15" t="str">
        <f aca="false">IF(OR(A364="",Q364=""),"",Q364-A364)</f>
        <v/>
      </c>
      <c r="AA364" s="16" t="str">
        <f aca="false">IF(OR(L364="",J364=""),"",L364*IF(K364="",$C$3,K364)*J364*IF(E364="Short",1,-1))</f>
        <v/>
      </c>
      <c r="AB364" s="16" t="str">
        <f aca="false">IF(OR(A364="",L364="",J364=""),"",IF(N(U364)&gt;0,U364,IF(E364="Long",L364*IF(K364="",$C$3,K364)*J364,IF(AND(N(F364)&gt;0,N(G364)&gt;0),MAX(0,ABS(F364-G364)-L364)*IF(K364="",$C$3,K364)*J364,IF(AND(D364="Put",N(F364)&gt;0),MAX(0,F364-L364)*IF(K364="",$C$3,K364)*J364,"")))))</f>
        <v/>
      </c>
      <c r="AC364" s="16" t="str">
        <f aca="false">IF(OR(A364="",L364="",J364="",R364="",R364="Open"),"",IF(E364="Short",L364-N(S364),N(S364)-L364)*IF(K364="",$C$3,K364)*J364-N(T364))</f>
        <v/>
      </c>
      <c r="AD364" s="17" t="str">
        <f aca="false">IF(OR(AC364="",AB364=""),"",IF(AB364&gt;0,AC364/AB364,""))</f>
        <v/>
      </c>
      <c r="AE364" s="18" t="str">
        <f aca="false">IF(OR(AC364="",Q364=""),"",DATE(YEAR(Q364),MONTH(Q364),1))</f>
        <v/>
      </c>
      <c r="AF364" s="15" t="str">
        <f aca="false">IF(AC364="","",1)</f>
        <v/>
      </c>
    </row>
    <row r="365" customFormat="false" ht="15" hidden="false" customHeight="false" outlineLevel="0" collapsed="false">
      <c r="A365" s="8"/>
      <c r="B365" s="9"/>
      <c r="C365" s="34"/>
      <c r="D365" s="34"/>
      <c r="E365" s="34"/>
      <c r="F365" s="10"/>
      <c r="G365" s="10"/>
      <c r="H365" s="8"/>
      <c r="I365" s="10"/>
      <c r="J365" s="9"/>
      <c r="K365" s="9"/>
      <c r="L365" s="10"/>
      <c r="M365" s="11"/>
      <c r="N365" s="12"/>
      <c r="O365" s="13"/>
      <c r="P365" s="13"/>
      <c r="Q365" s="8"/>
      <c r="R365" s="34"/>
      <c r="S365" s="10"/>
      <c r="T365" s="14"/>
      <c r="U365" s="14"/>
      <c r="V365" s="34"/>
      <c r="W365" s="34"/>
      <c r="X365" s="13"/>
      <c r="Y365" s="15" t="str">
        <f aca="false">IF(OR(A365="",H365=""),"",H365-A365)</f>
        <v/>
      </c>
      <c r="Z365" s="15" t="str">
        <f aca="false">IF(OR(A365="",Q365=""),"",Q365-A365)</f>
        <v/>
      </c>
      <c r="AA365" s="16" t="str">
        <f aca="false">IF(OR(L365="",J365=""),"",L365*IF(K365="",$C$3,K365)*J365*IF(E365="Short",1,-1))</f>
        <v/>
      </c>
      <c r="AB365" s="16" t="str">
        <f aca="false">IF(OR(A365="",L365="",J365=""),"",IF(N(U365)&gt;0,U365,IF(E365="Long",L365*IF(K365="",$C$3,K365)*J365,IF(AND(N(F365)&gt;0,N(G365)&gt;0),MAX(0,ABS(F365-G365)-L365)*IF(K365="",$C$3,K365)*J365,IF(AND(D365="Put",N(F365)&gt;0),MAX(0,F365-L365)*IF(K365="",$C$3,K365)*J365,"")))))</f>
        <v/>
      </c>
      <c r="AC365" s="16" t="str">
        <f aca="false">IF(OR(A365="",L365="",J365="",R365="",R365="Open"),"",IF(E365="Short",L365-N(S365),N(S365)-L365)*IF(K365="",$C$3,K365)*J365-N(T365))</f>
        <v/>
      </c>
      <c r="AD365" s="17" t="str">
        <f aca="false">IF(OR(AC365="",AB365=""),"",IF(AB365&gt;0,AC365/AB365,""))</f>
        <v/>
      </c>
      <c r="AE365" s="18" t="str">
        <f aca="false">IF(OR(AC365="",Q365=""),"",DATE(YEAR(Q365),MONTH(Q365),1))</f>
        <v/>
      </c>
      <c r="AF365" s="15" t="str">
        <f aca="false">IF(AC365="","",1)</f>
        <v/>
      </c>
    </row>
    <row r="366" customFormat="false" ht="15" hidden="false" customHeight="false" outlineLevel="0" collapsed="false">
      <c r="A366" s="8"/>
      <c r="B366" s="9"/>
      <c r="C366" s="34"/>
      <c r="D366" s="34"/>
      <c r="E366" s="34"/>
      <c r="F366" s="10"/>
      <c r="G366" s="10"/>
      <c r="H366" s="8"/>
      <c r="I366" s="10"/>
      <c r="J366" s="9"/>
      <c r="K366" s="9"/>
      <c r="L366" s="10"/>
      <c r="M366" s="11"/>
      <c r="N366" s="12"/>
      <c r="O366" s="13"/>
      <c r="P366" s="13"/>
      <c r="Q366" s="8"/>
      <c r="R366" s="34"/>
      <c r="S366" s="10"/>
      <c r="T366" s="14"/>
      <c r="U366" s="14"/>
      <c r="V366" s="34"/>
      <c r="W366" s="34"/>
      <c r="X366" s="13"/>
      <c r="Y366" s="15" t="str">
        <f aca="false">IF(OR(A366="",H366=""),"",H366-A366)</f>
        <v/>
      </c>
      <c r="Z366" s="15" t="str">
        <f aca="false">IF(OR(A366="",Q366=""),"",Q366-A366)</f>
        <v/>
      </c>
      <c r="AA366" s="16" t="str">
        <f aca="false">IF(OR(L366="",J366=""),"",L366*IF(K366="",$C$3,K366)*J366*IF(E366="Short",1,-1))</f>
        <v/>
      </c>
      <c r="AB366" s="16" t="str">
        <f aca="false">IF(OR(A366="",L366="",J366=""),"",IF(N(U366)&gt;0,U366,IF(E366="Long",L366*IF(K366="",$C$3,K366)*J366,IF(AND(N(F366)&gt;0,N(G366)&gt;0),MAX(0,ABS(F366-G366)-L366)*IF(K366="",$C$3,K366)*J366,IF(AND(D366="Put",N(F366)&gt;0),MAX(0,F366-L366)*IF(K366="",$C$3,K366)*J366,"")))))</f>
        <v/>
      </c>
      <c r="AC366" s="16" t="str">
        <f aca="false">IF(OR(A366="",L366="",J366="",R366="",R366="Open"),"",IF(E366="Short",L366-N(S366),N(S366)-L366)*IF(K366="",$C$3,K366)*J366-N(T366))</f>
        <v/>
      </c>
      <c r="AD366" s="17" t="str">
        <f aca="false">IF(OR(AC366="",AB366=""),"",IF(AB366&gt;0,AC366/AB366,""))</f>
        <v/>
      </c>
      <c r="AE366" s="18" t="str">
        <f aca="false">IF(OR(AC366="",Q366=""),"",DATE(YEAR(Q366),MONTH(Q366),1))</f>
        <v/>
      </c>
      <c r="AF366" s="15" t="str">
        <f aca="false">IF(AC366="","",1)</f>
        <v/>
      </c>
    </row>
    <row r="367" customFormat="false" ht="15" hidden="false" customHeight="false" outlineLevel="0" collapsed="false">
      <c r="A367" s="8"/>
      <c r="B367" s="9"/>
      <c r="C367" s="34"/>
      <c r="D367" s="34"/>
      <c r="E367" s="34"/>
      <c r="F367" s="10"/>
      <c r="G367" s="10"/>
      <c r="H367" s="8"/>
      <c r="I367" s="10"/>
      <c r="J367" s="9"/>
      <c r="K367" s="9"/>
      <c r="L367" s="10"/>
      <c r="M367" s="11"/>
      <c r="N367" s="12"/>
      <c r="O367" s="13"/>
      <c r="P367" s="13"/>
      <c r="Q367" s="8"/>
      <c r="R367" s="34"/>
      <c r="S367" s="10"/>
      <c r="T367" s="14"/>
      <c r="U367" s="14"/>
      <c r="V367" s="34"/>
      <c r="W367" s="34"/>
      <c r="X367" s="13"/>
      <c r="Y367" s="15" t="str">
        <f aca="false">IF(OR(A367="",H367=""),"",H367-A367)</f>
        <v/>
      </c>
      <c r="Z367" s="15" t="str">
        <f aca="false">IF(OR(A367="",Q367=""),"",Q367-A367)</f>
        <v/>
      </c>
      <c r="AA367" s="16" t="str">
        <f aca="false">IF(OR(L367="",J367=""),"",L367*IF(K367="",$C$3,K367)*J367*IF(E367="Short",1,-1))</f>
        <v/>
      </c>
      <c r="AB367" s="16" t="str">
        <f aca="false">IF(OR(A367="",L367="",J367=""),"",IF(N(U367)&gt;0,U367,IF(E367="Long",L367*IF(K367="",$C$3,K367)*J367,IF(AND(N(F367)&gt;0,N(G367)&gt;0),MAX(0,ABS(F367-G367)-L367)*IF(K367="",$C$3,K367)*J367,IF(AND(D367="Put",N(F367)&gt;0),MAX(0,F367-L367)*IF(K367="",$C$3,K367)*J367,"")))))</f>
        <v/>
      </c>
      <c r="AC367" s="16" t="str">
        <f aca="false">IF(OR(A367="",L367="",J367="",R367="",R367="Open"),"",IF(E367="Short",L367-N(S367),N(S367)-L367)*IF(K367="",$C$3,K367)*J367-N(T367))</f>
        <v/>
      </c>
      <c r="AD367" s="17" t="str">
        <f aca="false">IF(OR(AC367="",AB367=""),"",IF(AB367&gt;0,AC367/AB367,""))</f>
        <v/>
      </c>
      <c r="AE367" s="18" t="str">
        <f aca="false">IF(OR(AC367="",Q367=""),"",DATE(YEAR(Q367),MONTH(Q367),1))</f>
        <v/>
      </c>
      <c r="AF367" s="15" t="str">
        <f aca="false">IF(AC367="","",1)</f>
        <v/>
      </c>
    </row>
    <row r="368" customFormat="false" ht="15" hidden="false" customHeight="false" outlineLevel="0" collapsed="false">
      <c r="A368" s="8"/>
      <c r="B368" s="9"/>
      <c r="C368" s="34"/>
      <c r="D368" s="34"/>
      <c r="E368" s="34"/>
      <c r="F368" s="10"/>
      <c r="G368" s="10"/>
      <c r="H368" s="8"/>
      <c r="I368" s="10"/>
      <c r="J368" s="9"/>
      <c r="K368" s="9"/>
      <c r="L368" s="10"/>
      <c r="M368" s="11"/>
      <c r="N368" s="12"/>
      <c r="O368" s="13"/>
      <c r="P368" s="13"/>
      <c r="Q368" s="8"/>
      <c r="R368" s="34"/>
      <c r="S368" s="10"/>
      <c r="T368" s="14"/>
      <c r="U368" s="14"/>
      <c r="V368" s="34"/>
      <c r="W368" s="34"/>
      <c r="X368" s="13"/>
      <c r="Y368" s="15" t="str">
        <f aca="false">IF(OR(A368="",H368=""),"",H368-A368)</f>
        <v/>
      </c>
      <c r="Z368" s="15" t="str">
        <f aca="false">IF(OR(A368="",Q368=""),"",Q368-A368)</f>
        <v/>
      </c>
      <c r="AA368" s="16" t="str">
        <f aca="false">IF(OR(L368="",J368=""),"",L368*IF(K368="",$C$3,K368)*J368*IF(E368="Short",1,-1))</f>
        <v/>
      </c>
      <c r="AB368" s="16" t="str">
        <f aca="false">IF(OR(A368="",L368="",J368=""),"",IF(N(U368)&gt;0,U368,IF(E368="Long",L368*IF(K368="",$C$3,K368)*J368,IF(AND(N(F368)&gt;0,N(G368)&gt;0),MAX(0,ABS(F368-G368)-L368)*IF(K368="",$C$3,K368)*J368,IF(AND(D368="Put",N(F368)&gt;0),MAX(0,F368-L368)*IF(K368="",$C$3,K368)*J368,"")))))</f>
        <v/>
      </c>
      <c r="AC368" s="16" t="str">
        <f aca="false">IF(OR(A368="",L368="",J368="",R368="",R368="Open"),"",IF(E368="Short",L368-N(S368),N(S368)-L368)*IF(K368="",$C$3,K368)*J368-N(T368))</f>
        <v/>
      </c>
      <c r="AD368" s="17" t="str">
        <f aca="false">IF(OR(AC368="",AB368=""),"",IF(AB368&gt;0,AC368/AB368,""))</f>
        <v/>
      </c>
      <c r="AE368" s="18" t="str">
        <f aca="false">IF(OR(AC368="",Q368=""),"",DATE(YEAR(Q368),MONTH(Q368),1))</f>
        <v/>
      </c>
      <c r="AF368" s="15" t="str">
        <f aca="false">IF(AC368="","",1)</f>
        <v/>
      </c>
    </row>
    <row r="369" customFormat="false" ht="15" hidden="false" customHeight="false" outlineLevel="0" collapsed="false">
      <c r="A369" s="8"/>
      <c r="B369" s="9"/>
      <c r="C369" s="34"/>
      <c r="D369" s="34"/>
      <c r="E369" s="34"/>
      <c r="F369" s="10"/>
      <c r="G369" s="10"/>
      <c r="H369" s="8"/>
      <c r="I369" s="10"/>
      <c r="J369" s="9"/>
      <c r="K369" s="9"/>
      <c r="L369" s="10"/>
      <c r="M369" s="11"/>
      <c r="N369" s="12"/>
      <c r="O369" s="13"/>
      <c r="P369" s="13"/>
      <c r="Q369" s="8"/>
      <c r="R369" s="34"/>
      <c r="S369" s="10"/>
      <c r="T369" s="14"/>
      <c r="U369" s="14"/>
      <c r="V369" s="34"/>
      <c r="W369" s="34"/>
      <c r="X369" s="13"/>
      <c r="Y369" s="15" t="str">
        <f aca="false">IF(OR(A369="",H369=""),"",H369-A369)</f>
        <v/>
      </c>
      <c r="Z369" s="15" t="str">
        <f aca="false">IF(OR(A369="",Q369=""),"",Q369-A369)</f>
        <v/>
      </c>
      <c r="AA369" s="16" t="str">
        <f aca="false">IF(OR(L369="",J369=""),"",L369*IF(K369="",$C$3,K369)*J369*IF(E369="Short",1,-1))</f>
        <v/>
      </c>
      <c r="AB369" s="16" t="str">
        <f aca="false">IF(OR(A369="",L369="",J369=""),"",IF(N(U369)&gt;0,U369,IF(E369="Long",L369*IF(K369="",$C$3,K369)*J369,IF(AND(N(F369)&gt;0,N(G369)&gt;0),MAX(0,ABS(F369-G369)-L369)*IF(K369="",$C$3,K369)*J369,IF(AND(D369="Put",N(F369)&gt;0),MAX(0,F369-L369)*IF(K369="",$C$3,K369)*J369,"")))))</f>
        <v/>
      </c>
      <c r="AC369" s="16" t="str">
        <f aca="false">IF(OR(A369="",L369="",J369="",R369="",R369="Open"),"",IF(E369="Short",L369-N(S369),N(S369)-L369)*IF(K369="",$C$3,K369)*J369-N(T369))</f>
        <v/>
      </c>
      <c r="AD369" s="17" t="str">
        <f aca="false">IF(OR(AC369="",AB369=""),"",IF(AB369&gt;0,AC369/AB369,""))</f>
        <v/>
      </c>
      <c r="AE369" s="18" t="str">
        <f aca="false">IF(OR(AC369="",Q369=""),"",DATE(YEAR(Q369),MONTH(Q369),1))</f>
        <v/>
      </c>
      <c r="AF369" s="15" t="str">
        <f aca="false">IF(AC369="","",1)</f>
        <v/>
      </c>
    </row>
    <row r="370" customFormat="false" ht="15" hidden="false" customHeight="false" outlineLevel="0" collapsed="false">
      <c r="A370" s="8"/>
      <c r="B370" s="9"/>
      <c r="C370" s="34"/>
      <c r="D370" s="34"/>
      <c r="E370" s="34"/>
      <c r="F370" s="10"/>
      <c r="G370" s="10"/>
      <c r="H370" s="8"/>
      <c r="I370" s="10"/>
      <c r="J370" s="9"/>
      <c r="K370" s="9"/>
      <c r="L370" s="10"/>
      <c r="M370" s="11"/>
      <c r="N370" s="12"/>
      <c r="O370" s="13"/>
      <c r="P370" s="13"/>
      <c r="Q370" s="8"/>
      <c r="R370" s="34"/>
      <c r="S370" s="10"/>
      <c r="T370" s="14"/>
      <c r="U370" s="14"/>
      <c r="V370" s="34"/>
      <c r="W370" s="34"/>
      <c r="X370" s="13"/>
      <c r="Y370" s="15" t="str">
        <f aca="false">IF(OR(A370="",H370=""),"",H370-A370)</f>
        <v/>
      </c>
      <c r="Z370" s="15" t="str">
        <f aca="false">IF(OR(A370="",Q370=""),"",Q370-A370)</f>
        <v/>
      </c>
      <c r="AA370" s="16" t="str">
        <f aca="false">IF(OR(L370="",J370=""),"",L370*IF(K370="",$C$3,K370)*J370*IF(E370="Short",1,-1))</f>
        <v/>
      </c>
      <c r="AB370" s="16" t="str">
        <f aca="false">IF(OR(A370="",L370="",J370=""),"",IF(N(U370)&gt;0,U370,IF(E370="Long",L370*IF(K370="",$C$3,K370)*J370,IF(AND(N(F370)&gt;0,N(G370)&gt;0),MAX(0,ABS(F370-G370)-L370)*IF(K370="",$C$3,K370)*J370,IF(AND(D370="Put",N(F370)&gt;0),MAX(0,F370-L370)*IF(K370="",$C$3,K370)*J370,"")))))</f>
        <v/>
      </c>
      <c r="AC370" s="16" t="str">
        <f aca="false">IF(OR(A370="",L370="",J370="",R370="",R370="Open"),"",IF(E370="Short",L370-N(S370),N(S370)-L370)*IF(K370="",$C$3,K370)*J370-N(T370))</f>
        <v/>
      </c>
      <c r="AD370" s="17" t="str">
        <f aca="false">IF(OR(AC370="",AB370=""),"",IF(AB370&gt;0,AC370/AB370,""))</f>
        <v/>
      </c>
      <c r="AE370" s="18" t="str">
        <f aca="false">IF(OR(AC370="",Q370=""),"",DATE(YEAR(Q370),MONTH(Q370),1))</f>
        <v/>
      </c>
      <c r="AF370" s="15" t="str">
        <f aca="false">IF(AC370="","",1)</f>
        <v/>
      </c>
    </row>
    <row r="371" customFormat="false" ht="15" hidden="false" customHeight="false" outlineLevel="0" collapsed="false">
      <c r="A371" s="8"/>
      <c r="B371" s="9"/>
      <c r="C371" s="34"/>
      <c r="D371" s="34"/>
      <c r="E371" s="34"/>
      <c r="F371" s="10"/>
      <c r="G371" s="10"/>
      <c r="H371" s="8"/>
      <c r="I371" s="10"/>
      <c r="J371" s="9"/>
      <c r="K371" s="9"/>
      <c r="L371" s="10"/>
      <c r="M371" s="11"/>
      <c r="N371" s="12"/>
      <c r="O371" s="13"/>
      <c r="P371" s="13"/>
      <c r="Q371" s="8"/>
      <c r="R371" s="34"/>
      <c r="S371" s="10"/>
      <c r="T371" s="14"/>
      <c r="U371" s="14"/>
      <c r="V371" s="34"/>
      <c r="W371" s="34"/>
      <c r="X371" s="13"/>
      <c r="Y371" s="15" t="str">
        <f aca="false">IF(OR(A371="",H371=""),"",H371-A371)</f>
        <v/>
      </c>
      <c r="Z371" s="15" t="str">
        <f aca="false">IF(OR(A371="",Q371=""),"",Q371-A371)</f>
        <v/>
      </c>
      <c r="AA371" s="16" t="str">
        <f aca="false">IF(OR(L371="",J371=""),"",L371*IF(K371="",$C$3,K371)*J371*IF(E371="Short",1,-1))</f>
        <v/>
      </c>
      <c r="AB371" s="16" t="str">
        <f aca="false">IF(OR(A371="",L371="",J371=""),"",IF(N(U371)&gt;0,U371,IF(E371="Long",L371*IF(K371="",$C$3,K371)*J371,IF(AND(N(F371)&gt;0,N(G371)&gt;0),MAX(0,ABS(F371-G371)-L371)*IF(K371="",$C$3,K371)*J371,IF(AND(D371="Put",N(F371)&gt;0),MAX(0,F371-L371)*IF(K371="",$C$3,K371)*J371,"")))))</f>
        <v/>
      </c>
      <c r="AC371" s="16" t="str">
        <f aca="false">IF(OR(A371="",L371="",J371="",R371="",R371="Open"),"",IF(E371="Short",L371-N(S371),N(S371)-L371)*IF(K371="",$C$3,K371)*J371-N(T371))</f>
        <v/>
      </c>
      <c r="AD371" s="17" t="str">
        <f aca="false">IF(OR(AC371="",AB371=""),"",IF(AB371&gt;0,AC371/AB371,""))</f>
        <v/>
      </c>
      <c r="AE371" s="18" t="str">
        <f aca="false">IF(OR(AC371="",Q371=""),"",DATE(YEAR(Q371),MONTH(Q371),1))</f>
        <v/>
      </c>
      <c r="AF371" s="15" t="str">
        <f aca="false">IF(AC371="","",1)</f>
        <v/>
      </c>
    </row>
    <row r="372" customFormat="false" ht="15" hidden="false" customHeight="false" outlineLevel="0" collapsed="false">
      <c r="A372" s="8"/>
      <c r="B372" s="9"/>
      <c r="C372" s="34"/>
      <c r="D372" s="34"/>
      <c r="E372" s="34"/>
      <c r="F372" s="10"/>
      <c r="G372" s="10"/>
      <c r="H372" s="8"/>
      <c r="I372" s="10"/>
      <c r="J372" s="9"/>
      <c r="K372" s="9"/>
      <c r="L372" s="10"/>
      <c r="M372" s="11"/>
      <c r="N372" s="12"/>
      <c r="O372" s="13"/>
      <c r="P372" s="13"/>
      <c r="Q372" s="8"/>
      <c r="R372" s="34"/>
      <c r="S372" s="10"/>
      <c r="T372" s="14"/>
      <c r="U372" s="14"/>
      <c r="V372" s="34"/>
      <c r="W372" s="34"/>
      <c r="X372" s="13"/>
      <c r="Y372" s="15" t="str">
        <f aca="false">IF(OR(A372="",H372=""),"",H372-A372)</f>
        <v/>
      </c>
      <c r="Z372" s="15" t="str">
        <f aca="false">IF(OR(A372="",Q372=""),"",Q372-A372)</f>
        <v/>
      </c>
      <c r="AA372" s="16" t="str">
        <f aca="false">IF(OR(L372="",J372=""),"",L372*IF(K372="",$C$3,K372)*J372*IF(E372="Short",1,-1))</f>
        <v/>
      </c>
      <c r="AB372" s="16" t="str">
        <f aca="false">IF(OR(A372="",L372="",J372=""),"",IF(N(U372)&gt;0,U372,IF(E372="Long",L372*IF(K372="",$C$3,K372)*J372,IF(AND(N(F372)&gt;0,N(G372)&gt;0),MAX(0,ABS(F372-G372)-L372)*IF(K372="",$C$3,K372)*J372,IF(AND(D372="Put",N(F372)&gt;0),MAX(0,F372-L372)*IF(K372="",$C$3,K372)*J372,"")))))</f>
        <v/>
      </c>
      <c r="AC372" s="16" t="str">
        <f aca="false">IF(OR(A372="",L372="",J372="",R372="",R372="Open"),"",IF(E372="Short",L372-N(S372),N(S372)-L372)*IF(K372="",$C$3,K372)*J372-N(T372))</f>
        <v/>
      </c>
      <c r="AD372" s="17" t="str">
        <f aca="false">IF(OR(AC372="",AB372=""),"",IF(AB372&gt;0,AC372/AB372,""))</f>
        <v/>
      </c>
      <c r="AE372" s="18" t="str">
        <f aca="false">IF(OR(AC372="",Q372=""),"",DATE(YEAR(Q372),MONTH(Q372),1))</f>
        <v/>
      </c>
      <c r="AF372" s="15" t="str">
        <f aca="false">IF(AC372="","",1)</f>
        <v/>
      </c>
    </row>
    <row r="373" customFormat="false" ht="15" hidden="false" customHeight="false" outlineLevel="0" collapsed="false">
      <c r="A373" s="8"/>
      <c r="B373" s="9"/>
      <c r="C373" s="34"/>
      <c r="D373" s="34"/>
      <c r="E373" s="34"/>
      <c r="F373" s="10"/>
      <c r="G373" s="10"/>
      <c r="H373" s="8"/>
      <c r="I373" s="10"/>
      <c r="J373" s="9"/>
      <c r="K373" s="9"/>
      <c r="L373" s="10"/>
      <c r="M373" s="11"/>
      <c r="N373" s="12"/>
      <c r="O373" s="13"/>
      <c r="P373" s="13"/>
      <c r="Q373" s="8"/>
      <c r="R373" s="34"/>
      <c r="S373" s="10"/>
      <c r="T373" s="14"/>
      <c r="U373" s="14"/>
      <c r="V373" s="34"/>
      <c r="W373" s="34"/>
      <c r="X373" s="13"/>
      <c r="Y373" s="15" t="str">
        <f aca="false">IF(OR(A373="",H373=""),"",H373-A373)</f>
        <v/>
      </c>
      <c r="Z373" s="15" t="str">
        <f aca="false">IF(OR(A373="",Q373=""),"",Q373-A373)</f>
        <v/>
      </c>
      <c r="AA373" s="16" t="str">
        <f aca="false">IF(OR(L373="",J373=""),"",L373*IF(K373="",$C$3,K373)*J373*IF(E373="Short",1,-1))</f>
        <v/>
      </c>
      <c r="AB373" s="16" t="str">
        <f aca="false">IF(OR(A373="",L373="",J373=""),"",IF(N(U373)&gt;0,U373,IF(E373="Long",L373*IF(K373="",$C$3,K373)*J373,IF(AND(N(F373)&gt;0,N(G373)&gt;0),MAX(0,ABS(F373-G373)-L373)*IF(K373="",$C$3,K373)*J373,IF(AND(D373="Put",N(F373)&gt;0),MAX(0,F373-L373)*IF(K373="",$C$3,K373)*J373,"")))))</f>
        <v/>
      </c>
      <c r="AC373" s="16" t="str">
        <f aca="false">IF(OR(A373="",L373="",J373="",R373="",R373="Open"),"",IF(E373="Short",L373-N(S373),N(S373)-L373)*IF(K373="",$C$3,K373)*J373-N(T373))</f>
        <v/>
      </c>
      <c r="AD373" s="17" t="str">
        <f aca="false">IF(OR(AC373="",AB373=""),"",IF(AB373&gt;0,AC373/AB373,""))</f>
        <v/>
      </c>
      <c r="AE373" s="18" t="str">
        <f aca="false">IF(OR(AC373="",Q373=""),"",DATE(YEAR(Q373),MONTH(Q373),1))</f>
        <v/>
      </c>
      <c r="AF373" s="15" t="str">
        <f aca="false">IF(AC373="","",1)</f>
        <v/>
      </c>
    </row>
    <row r="374" customFormat="false" ht="15" hidden="false" customHeight="false" outlineLevel="0" collapsed="false">
      <c r="A374" s="8"/>
      <c r="B374" s="9"/>
      <c r="C374" s="34"/>
      <c r="D374" s="34"/>
      <c r="E374" s="34"/>
      <c r="F374" s="10"/>
      <c r="G374" s="10"/>
      <c r="H374" s="8"/>
      <c r="I374" s="10"/>
      <c r="J374" s="9"/>
      <c r="K374" s="9"/>
      <c r="L374" s="10"/>
      <c r="M374" s="11"/>
      <c r="N374" s="12"/>
      <c r="O374" s="13"/>
      <c r="P374" s="13"/>
      <c r="Q374" s="8"/>
      <c r="R374" s="34"/>
      <c r="S374" s="10"/>
      <c r="T374" s="14"/>
      <c r="U374" s="14"/>
      <c r="V374" s="34"/>
      <c r="W374" s="34"/>
      <c r="X374" s="13"/>
      <c r="Y374" s="15" t="str">
        <f aca="false">IF(OR(A374="",H374=""),"",H374-A374)</f>
        <v/>
      </c>
      <c r="Z374" s="15" t="str">
        <f aca="false">IF(OR(A374="",Q374=""),"",Q374-A374)</f>
        <v/>
      </c>
      <c r="AA374" s="16" t="str">
        <f aca="false">IF(OR(L374="",J374=""),"",L374*IF(K374="",$C$3,K374)*J374*IF(E374="Short",1,-1))</f>
        <v/>
      </c>
      <c r="AB374" s="16" t="str">
        <f aca="false">IF(OR(A374="",L374="",J374=""),"",IF(N(U374)&gt;0,U374,IF(E374="Long",L374*IF(K374="",$C$3,K374)*J374,IF(AND(N(F374)&gt;0,N(G374)&gt;0),MAX(0,ABS(F374-G374)-L374)*IF(K374="",$C$3,K374)*J374,IF(AND(D374="Put",N(F374)&gt;0),MAX(0,F374-L374)*IF(K374="",$C$3,K374)*J374,"")))))</f>
        <v/>
      </c>
      <c r="AC374" s="16" t="str">
        <f aca="false">IF(OR(A374="",L374="",J374="",R374="",R374="Open"),"",IF(E374="Short",L374-N(S374),N(S374)-L374)*IF(K374="",$C$3,K374)*J374-N(T374))</f>
        <v/>
      </c>
      <c r="AD374" s="17" t="str">
        <f aca="false">IF(OR(AC374="",AB374=""),"",IF(AB374&gt;0,AC374/AB374,""))</f>
        <v/>
      </c>
      <c r="AE374" s="18" t="str">
        <f aca="false">IF(OR(AC374="",Q374=""),"",DATE(YEAR(Q374),MONTH(Q374),1))</f>
        <v/>
      </c>
      <c r="AF374" s="15" t="str">
        <f aca="false">IF(AC374="","",1)</f>
        <v/>
      </c>
    </row>
    <row r="375" customFormat="false" ht="15" hidden="false" customHeight="false" outlineLevel="0" collapsed="false">
      <c r="A375" s="8"/>
      <c r="B375" s="9"/>
      <c r="C375" s="34"/>
      <c r="D375" s="34"/>
      <c r="E375" s="34"/>
      <c r="F375" s="10"/>
      <c r="G375" s="10"/>
      <c r="H375" s="8"/>
      <c r="I375" s="10"/>
      <c r="J375" s="9"/>
      <c r="K375" s="9"/>
      <c r="L375" s="10"/>
      <c r="M375" s="11"/>
      <c r="N375" s="12"/>
      <c r="O375" s="13"/>
      <c r="P375" s="13"/>
      <c r="Q375" s="8"/>
      <c r="R375" s="34"/>
      <c r="S375" s="10"/>
      <c r="T375" s="14"/>
      <c r="U375" s="14"/>
      <c r="V375" s="34"/>
      <c r="W375" s="34"/>
      <c r="X375" s="13"/>
      <c r="Y375" s="15" t="str">
        <f aca="false">IF(OR(A375="",H375=""),"",H375-A375)</f>
        <v/>
      </c>
      <c r="Z375" s="15" t="str">
        <f aca="false">IF(OR(A375="",Q375=""),"",Q375-A375)</f>
        <v/>
      </c>
      <c r="AA375" s="16" t="str">
        <f aca="false">IF(OR(L375="",J375=""),"",L375*IF(K375="",$C$3,K375)*J375*IF(E375="Short",1,-1))</f>
        <v/>
      </c>
      <c r="AB375" s="16" t="str">
        <f aca="false">IF(OR(A375="",L375="",J375=""),"",IF(N(U375)&gt;0,U375,IF(E375="Long",L375*IF(K375="",$C$3,K375)*J375,IF(AND(N(F375)&gt;0,N(G375)&gt;0),MAX(0,ABS(F375-G375)-L375)*IF(K375="",$C$3,K375)*J375,IF(AND(D375="Put",N(F375)&gt;0),MAX(0,F375-L375)*IF(K375="",$C$3,K375)*J375,"")))))</f>
        <v/>
      </c>
      <c r="AC375" s="16" t="str">
        <f aca="false">IF(OR(A375="",L375="",J375="",R375="",R375="Open"),"",IF(E375="Short",L375-N(S375),N(S375)-L375)*IF(K375="",$C$3,K375)*J375-N(T375))</f>
        <v/>
      </c>
      <c r="AD375" s="17" t="str">
        <f aca="false">IF(OR(AC375="",AB375=""),"",IF(AB375&gt;0,AC375/AB375,""))</f>
        <v/>
      </c>
      <c r="AE375" s="18" t="str">
        <f aca="false">IF(OR(AC375="",Q375=""),"",DATE(YEAR(Q375),MONTH(Q375),1))</f>
        <v/>
      </c>
      <c r="AF375" s="15" t="str">
        <f aca="false">IF(AC375="","",1)</f>
        <v/>
      </c>
    </row>
    <row r="376" customFormat="false" ht="15" hidden="false" customHeight="false" outlineLevel="0" collapsed="false">
      <c r="A376" s="8"/>
      <c r="B376" s="9"/>
      <c r="C376" s="34"/>
      <c r="D376" s="34"/>
      <c r="E376" s="34"/>
      <c r="F376" s="10"/>
      <c r="G376" s="10"/>
      <c r="H376" s="8"/>
      <c r="I376" s="10"/>
      <c r="J376" s="9"/>
      <c r="K376" s="9"/>
      <c r="L376" s="10"/>
      <c r="M376" s="11"/>
      <c r="N376" s="12"/>
      <c r="O376" s="13"/>
      <c r="P376" s="13"/>
      <c r="Q376" s="8"/>
      <c r="R376" s="34"/>
      <c r="S376" s="10"/>
      <c r="T376" s="14"/>
      <c r="U376" s="14"/>
      <c r="V376" s="34"/>
      <c r="W376" s="34"/>
      <c r="X376" s="13"/>
      <c r="Y376" s="15" t="str">
        <f aca="false">IF(OR(A376="",H376=""),"",H376-A376)</f>
        <v/>
      </c>
      <c r="Z376" s="15" t="str">
        <f aca="false">IF(OR(A376="",Q376=""),"",Q376-A376)</f>
        <v/>
      </c>
      <c r="AA376" s="16" t="str">
        <f aca="false">IF(OR(L376="",J376=""),"",L376*IF(K376="",$C$3,K376)*J376*IF(E376="Short",1,-1))</f>
        <v/>
      </c>
      <c r="AB376" s="16" t="str">
        <f aca="false">IF(OR(A376="",L376="",J376=""),"",IF(N(U376)&gt;0,U376,IF(E376="Long",L376*IF(K376="",$C$3,K376)*J376,IF(AND(N(F376)&gt;0,N(G376)&gt;0),MAX(0,ABS(F376-G376)-L376)*IF(K376="",$C$3,K376)*J376,IF(AND(D376="Put",N(F376)&gt;0),MAX(0,F376-L376)*IF(K376="",$C$3,K376)*J376,"")))))</f>
        <v/>
      </c>
      <c r="AC376" s="16" t="str">
        <f aca="false">IF(OR(A376="",L376="",J376="",R376="",R376="Open"),"",IF(E376="Short",L376-N(S376),N(S376)-L376)*IF(K376="",$C$3,K376)*J376-N(T376))</f>
        <v/>
      </c>
      <c r="AD376" s="17" t="str">
        <f aca="false">IF(OR(AC376="",AB376=""),"",IF(AB376&gt;0,AC376/AB376,""))</f>
        <v/>
      </c>
      <c r="AE376" s="18" t="str">
        <f aca="false">IF(OR(AC376="",Q376=""),"",DATE(YEAR(Q376),MONTH(Q376),1))</f>
        <v/>
      </c>
      <c r="AF376" s="15" t="str">
        <f aca="false">IF(AC376="","",1)</f>
        <v/>
      </c>
    </row>
    <row r="377" customFormat="false" ht="15" hidden="false" customHeight="false" outlineLevel="0" collapsed="false">
      <c r="A377" s="8"/>
      <c r="B377" s="9"/>
      <c r="C377" s="34"/>
      <c r="D377" s="34"/>
      <c r="E377" s="34"/>
      <c r="F377" s="10"/>
      <c r="G377" s="10"/>
      <c r="H377" s="8"/>
      <c r="I377" s="10"/>
      <c r="J377" s="9"/>
      <c r="K377" s="9"/>
      <c r="L377" s="10"/>
      <c r="M377" s="11"/>
      <c r="N377" s="12"/>
      <c r="O377" s="13"/>
      <c r="P377" s="13"/>
      <c r="Q377" s="8"/>
      <c r="R377" s="34"/>
      <c r="S377" s="10"/>
      <c r="T377" s="14"/>
      <c r="U377" s="14"/>
      <c r="V377" s="34"/>
      <c r="W377" s="34"/>
      <c r="X377" s="13"/>
      <c r="Y377" s="15" t="str">
        <f aca="false">IF(OR(A377="",H377=""),"",H377-A377)</f>
        <v/>
      </c>
      <c r="Z377" s="15" t="str">
        <f aca="false">IF(OR(A377="",Q377=""),"",Q377-A377)</f>
        <v/>
      </c>
      <c r="AA377" s="16" t="str">
        <f aca="false">IF(OR(L377="",J377=""),"",L377*IF(K377="",$C$3,K377)*J377*IF(E377="Short",1,-1))</f>
        <v/>
      </c>
      <c r="AB377" s="16" t="str">
        <f aca="false">IF(OR(A377="",L377="",J377=""),"",IF(N(U377)&gt;0,U377,IF(E377="Long",L377*IF(K377="",$C$3,K377)*J377,IF(AND(N(F377)&gt;0,N(G377)&gt;0),MAX(0,ABS(F377-G377)-L377)*IF(K377="",$C$3,K377)*J377,IF(AND(D377="Put",N(F377)&gt;0),MAX(0,F377-L377)*IF(K377="",$C$3,K377)*J377,"")))))</f>
        <v/>
      </c>
      <c r="AC377" s="16" t="str">
        <f aca="false">IF(OR(A377="",L377="",J377="",R377="",R377="Open"),"",IF(E377="Short",L377-N(S377),N(S377)-L377)*IF(K377="",$C$3,K377)*J377-N(T377))</f>
        <v/>
      </c>
      <c r="AD377" s="17" t="str">
        <f aca="false">IF(OR(AC377="",AB377=""),"",IF(AB377&gt;0,AC377/AB377,""))</f>
        <v/>
      </c>
      <c r="AE377" s="18" t="str">
        <f aca="false">IF(OR(AC377="",Q377=""),"",DATE(YEAR(Q377),MONTH(Q377),1))</f>
        <v/>
      </c>
      <c r="AF377" s="15" t="str">
        <f aca="false">IF(AC377="","",1)</f>
        <v/>
      </c>
    </row>
    <row r="378" customFormat="false" ht="15" hidden="false" customHeight="false" outlineLevel="0" collapsed="false">
      <c r="A378" s="8"/>
      <c r="B378" s="9"/>
      <c r="C378" s="34"/>
      <c r="D378" s="34"/>
      <c r="E378" s="34"/>
      <c r="F378" s="10"/>
      <c r="G378" s="10"/>
      <c r="H378" s="8"/>
      <c r="I378" s="10"/>
      <c r="J378" s="9"/>
      <c r="K378" s="9"/>
      <c r="L378" s="10"/>
      <c r="M378" s="11"/>
      <c r="N378" s="12"/>
      <c r="O378" s="13"/>
      <c r="P378" s="13"/>
      <c r="Q378" s="8"/>
      <c r="R378" s="34"/>
      <c r="S378" s="10"/>
      <c r="T378" s="14"/>
      <c r="U378" s="14"/>
      <c r="V378" s="34"/>
      <c r="W378" s="34"/>
      <c r="X378" s="13"/>
      <c r="Y378" s="15" t="str">
        <f aca="false">IF(OR(A378="",H378=""),"",H378-A378)</f>
        <v/>
      </c>
      <c r="Z378" s="15" t="str">
        <f aca="false">IF(OR(A378="",Q378=""),"",Q378-A378)</f>
        <v/>
      </c>
      <c r="AA378" s="16" t="str">
        <f aca="false">IF(OR(L378="",J378=""),"",L378*IF(K378="",$C$3,K378)*J378*IF(E378="Short",1,-1))</f>
        <v/>
      </c>
      <c r="AB378" s="16" t="str">
        <f aca="false">IF(OR(A378="",L378="",J378=""),"",IF(N(U378)&gt;0,U378,IF(E378="Long",L378*IF(K378="",$C$3,K378)*J378,IF(AND(N(F378)&gt;0,N(G378)&gt;0),MAX(0,ABS(F378-G378)-L378)*IF(K378="",$C$3,K378)*J378,IF(AND(D378="Put",N(F378)&gt;0),MAX(0,F378-L378)*IF(K378="",$C$3,K378)*J378,"")))))</f>
        <v/>
      </c>
      <c r="AC378" s="16" t="str">
        <f aca="false">IF(OR(A378="",L378="",J378="",R378="",R378="Open"),"",IF(E378="Short",L378-N(S378),N(S378)-L378)*IF(K378="",$C$3,K378)*J378-N(T378))</f>
        <v/>
      </c>
      <c r="AD378" s="17" t="str">
        <f aca="false">IF(OR(AC378="",AB378=""),"",IF(AB378&gt;0,AC378/AB378,""))</f>
        <v/>
      </c>
      <c r="AE378" s="18" t="str">
        <f aca="false">IF(OR(AC378="",Q378=""),"",DATE(YEAR(Q378),MONTH(Q378),1))</f>
        <v/>
      </c>
      <c r="AF378" s="15" t="str">
        <f aca="false">IF(AC378="","",1)</f>
        <v/>
      </c>
    </row>
    <row r="379" customFormat="false" ht="15" hidden="false" customHeight="false" outlineLevel="0" collapsed="false">
      <c r="A379" s="8"/>
      <c r="B379" s="9"/>
      <c r="C379" s="34"/>
      <c r="D379" s="34"/>
      <c r="E379" s="34"/>
      <c r="F379" s="10"/>
      <c r="G379" s="10"/>
      <c r="H379" s="8"/>
      <c r="I379" s="10"/>
      <c r="J379" s="9"/>
      <c r="K379" s="9"/>
      <c r="L379" s="10"/>
      <c r="M379" s="11"/>
      <c r="N379" s="12"/>
      <c r="O379" s="13"/>
      <c r="P379" s="13"/>
      <c r="Q379" s="8"/>
      <c r="R379" s="34"/>
      <c r="S379" s="10"/>
      <c r="T379" s="14"/>
      <c r="U379" s="14"/>
      <c r="V379" s="34"/>
      <c r="W379" s="34"/>
      <c r="X379" s="13"/>
      <c r="Y379" s="15" t="str">
        <f aca="false">IF(OR(A379="",H379=""),"",H379-A379)</f>
        <v/>
      </c>
      <c r="Z379" s="15" t="str">
        <f aca="false">IF(OR(A379="",Q379=""),"",Q379-A379)</f>
        <v/>
      </c>
      <c r="AA379" s="16" t="str">
        <f aca="false">IF(OR(L379="",J379=""),"",L379*IF(K379="",$C$3,K379)*J379*IF(E379="Short",1,-1))</f>
        <v/>
      </c>
      <c r="AB379" s="16" t="str">
        <f aca="false">IF(OR(A379="",L379="",J379=""),"",IF(N(U379)&gt;0,U379,IF(E379="Long",L379*IF(K379="",$C$3,K379)*J379,IF(AND(N(F379)&gt;0,N(G379)&gt;0),MAX(0,ABS(F379-G379)-L379)*IF(K379="",$C$3,K379)*J379,IF(AND(D379="Put",N(F379)&gt;0),MAX(0,F379-L379)*IF(K379="",$C$3,K379)*J379,"")))))</f>
        <v/>
      </c>
      <c r="AC379" s="16" t="str">
        <f aca="false">IF(OR(A379="",L379="",J379="",R379="",R379="Open"),"",IF(E379="Short",L379-N(S379),N(S379)-L379)*IF(K379="",$C$3,K379)*J379-N(T379))</f>
        <v/>
      </c>
      <c r="AD379" s="17" t="str">
        <f aca="false">IF(OR(AC379="",AB379=""),"",IF(AB379&gt;0,AC379/AB379,""))</f>
        <v/>
      </c>
      <c r="AE379" s="18" t="str">
        <f aca="false">IF(OR(AC379="",Q379=""),"",DATE(YEAR(Q379),MONTH(Q379),1))</f>
        <v/>
      </c>
      <c r="AF379" s="15" t="str">
        <f aca="false">IF(AC379="","",1)</f>
        <v/>
      </c>
    </row>
    <row r="380" customFormat="false" ht="15" hidden="false" customHeight="false" outlineLevel="0" collapsed="false">
      <c r="A380" s="8"/>
      <c r="B380" s="9"/>
      <c r="C380" s="34"/>
      <c r="D380" s="34"/>
      <c r="E380" s="34"/>
      <c r="F380" s="10"/>
      <c r="G380" s="10"/>
      <c r="H380" s="8"/>
      <c r="I380" s="10"/>
      <c r="J380" s="9"/>
      <c r="K380" s="9"/>
      <c r="L380" s="10"/>
      <c r="M380" s="11"/>
      <c r="N380" s="12"/>
      <c r="O380" s="13"/>
      <c r="P380" s="13"/>
      <c r="Q380" s="8"/>
      <c r="R380" s="34"/>
      <c r="S380" s="10"/>
      <c r="T380" s="14"/>
      <c r="U380" s="14"/>
      <c r="V380" s="34"/>
      <c r="W380" s="34"/>
      <c r="X380" s="13"/>
      <c r="Y380" s="15" t="str">
        <f aca="false">IF(OR(A380="",H380=""),"",H380-A380)</f>
        <v/>
      </c>
      <c r="Z380" s="15" t="str">
        <f aca="false">IF(OR(A380="",Q380=""),"",Q380-A380)</f>
        <v/>
      </c>
      <c r="AA380" s="16" t="str">
        <f aca="false">IF(OR(L380="",J380=""),"",L380*IF(K380="",$C$3,K380)*J380*IF(E380="Short",1,-1))</f>
        <v/>
      </c>
      <c r="AB380" s="16" t="str">
        <f aca="false">IF(OR(A380="",L380="",J380=""),"",IF(N(U380)&gt;0,U380,IF(E380="Long",L380*IF(K380="",$C$3,K380)*J380,IF(AND(N(F380)&gt;0,N(G380)&gt;0),MAX(0,ABS(F380-G380)-L380)*IF(K380="",$C$3,K380)*J380,IF(AND(D380="Put",N(F380)&gt;0),MAX(0,F380-L380)*IF(K380="",$C$3,K380)*J380,"")))))</f>
        <v/>
      </c>
      <c r="AC380" s="16" t="str">
        <f aca="false">IF(OR(A380="",L380="",J380="",R380="",R380="Open"),"",IF(E380="Short",L380-N(S380),N(S380)-L380)*IF(K380="",$C$3,K380)*J380-N(T380))</f>
        <v/>
      </c>
      <c r="AD380" s="17" t="str">
        <f aca="false">IF(OR(AC380="",AB380=""),"",IF(AB380&gt;0,AC380/AB380,""))</f>
        <v/>
      </c>
      <c r="AE380" s="18" t="str">
        <f aca="false">IF(OR(AC380="",Q380=""),"",DATE(YEAR(Q380),MONTH(Q380),1))</f>
        <v/>
      </c>
      <c r="AF380" s="15" t="str">
        <f aca="false">IF(AC380="","",1)</f>
        <v/>
      </c>
    </row>
    <row r="381" customFormat="false" ht="15" hidden="false" customHeight="false" outlineLevel="0" collapsed="false">
      <c r="A381" s="8"/>
      <c r="B381" s="9"/>
      <c r="C381" s="34"/>
      <c r="D381" s="34"/>
      <c r="E381" s="34"/>
      <c r="F381" s="10"/>
      <c r="G381" s="10"/>
      <c r="H381" s="8"/>
      <c r="I381" s="10"/>
      <c r="J381" s="9"/>
      <c r="K381" s="9"/>
      <c r="L381" s="10"/>
      <c r="M381" s="11"/>
      <c r="N381" s="12"/>
      <c r="O381" s="13"/>
      <c r="P381" s="13"/>
      <c r="Q381" s="8"/>
      <c r="R381" s="34"/>
      <c r="S381" s="10"/>
      <c r="T381" s="14"/>
      <c r="U381" s="14"/>
      <c r="V381" s="34"/>
      <c r="W381" s="34"/>
      <c r="X381" s="13"/>
      <c r="Y381" s="15" t="str">
        <f aca="false">IF(OR(A381="",H381=""),"",H381-A381)</f>
        <v/>
      </c>
      <c r="Z381" s="15" t="str">
        <f aca="false">IF(OR(A381="",Q381=""),"",Q381-A381)</f>
        <v/>
      </c>
      <c r="AA381" s="16" t="str">
        <f aca="false">IF(OR(L381="",J381=""),"",L381*IF(K381="",$C$3,K381)*J381*IF(E381="Short",1,-1))</f>
        <v/>
      </c>
      <c r="AB381" s="16" t="str">
        <f aca="false">IF(OR(A381="",L381="",J381=""),"",IF(N(U381)&gt;0,U381,IF(E381="Long",L381*IF(K381="",$C$3,K381)*J381,IF(AND(N(F381)&gt;0,N(G381)&gt;0),MAX(0,ABS(F381-G381)-L381)*IF(K381="",$C$3,K381)*J381,IF(AND(D381="Put",N(F381)&gt;0),MAX(0,F381-L381)*IF(K381="",$C$3,K381)*J381,"")))))</f>
        <v/>
      </c>
      <c r="AC381" s="16" t="str">
        <f aca="false">IF(OR(A381="",L381="",J381="",R381="",R381="Open"),"",IF(E381="Short",L381-N(S381),N(S381)-L381)*IF(K381="",$C$3,K381)*J381-N(T381))</f>
        <v/>
      </c>
      <c r="AD381" s="17" t="str">
        <f aca="false">IF(OR(AC381="",AB381=""),"",IF(AB381&gt;0,AC381/AB381,""))</f>
        <v/>
      </c>
      <c r="AE381" s="18" t="str">
        <f aca="false">IF(OR(AC381="",Q381=""),"",DATE(YEAR(Q381),MONTH(Q381),1))</f>
        <v/>
      </c>
      <c r="AF381" s="15" t="str">
        <f aca="false">IF(AC381="","",1)</f>
        <v/>
      </c>
    </row>
    <row r="382" customFormat="false" ht="15" hidden="false" customHeight="false" outlineLevel="0" collapsed="false">
      <c r="A382" s="8"/>
      <c r="B382" s="9"/>
      <c r="C382" s="34"/>
      <c r="D382" s="34"/>
      <c r="E382" s="34"/>
      <c r="F382" s="10"/>
      <c r="G382" s="10"/>
      <c r="H382" s="8"/>
      <c r="I382" s="10"/>
      <c r="J382" s="9"/>
      <c r="K382" s="9"/>
      <c r="L382" s="10"/>
      <c r="M382" s="11"/>
      <c r="N382" s="12"/>
      <c r="O382" s="13"/>
      <c r="P382" s="13"/>
      <c r="Q382" s="8"/>
      <c r="R382" s="34"/>
      <c r="S382" s="10"/>
      <c r="T382" s="14"/>
      <c r="U382" s="14"/>
      <c r="V382" s="34"/>
      <c r="W382" s="34"/>
      <c r="X382" s="13"/>
      <c r="Y382" s="15" t="str">
        <f aca="false">IF(OR(A382="",H382=""),"",H382-A382)</f>
        <v/>
      </c>
      <c r="Z382" s="15" t="str">
        <f aca="false">IF(OR(A382="",Q382=""),"",Q382-A382)</f>
        <v/>
      </c>
      <c r="AA382" s="16" t="str">
        <f aca="false">IF(OR(L382="",J382=""),"",L382*IF(K382="",$C$3,K382)*J382*IF(E382="Short",1,-1))</f>
        <v/>
      </c>
      <c r="AB382" s="16" t="str">
        <f aca="false">IF(OR(A382="",L382="",J382=""),"",IF(N(U382)&gt;0,U382,IF(E382="Long",L382*IF(K382="",$C$3,K382)*J382,IF(AND(N(F382)&gt;0,N(G382)&gt;0),MAX(0,ABS(F382-G382)-L382)*IF(K382="",$C$3,K382)*J382,IF(AND(D382="Put",N(F382)&gt;0),MAX(0,F382-L382)*IF(K382="",$C$3,K382)*J382,"")))))</f>
        <v/>
      </c>
      <c r="AC382" s="16" t="str">
        <f aca="false">IF(OR(A382="",L382="",J382="",R382="",R382="Open"),"",IF(E382="Short",L382-N(S382),N(S382)-L382)*IF(K382="",$C$3,K382)*J382-N(T382))</f>
        <v/>
      </c>
      <c r="AD382" s="17" t="str">
        <f aca="false">IF(OR(AC382="",AB382=""),"",IF(AB382&gt;0,AC382/AB382,""))</f>
        <v/>
      </c>
      <c r="AE382" s="18" t="str">
        <f aca="false">IF(OR(AC382="",Q382=""),"",DATE(YEAR(Q382),MONTH(Q382),1))</f>
        <v/>
      </c>
      <c r="AF382" s="15" t="str">
        <f aca="false">IF(AC382="","",1)</f>
        <v/>
      </c>
    </row>
    <row r="383" customFormat="false" ht="15" hidden="false" customHeight="false" outlineLevel="0" collapsed="false">
      <c r="A383" s="8"/>
      <c r="B383" s="9"/>
      <c r="C383" s="34"/>
      <c r="D383" s="34"/>
      <c r="E383" s="34"/>
      <c r="F383" s="10"/>
      <c r="G383" s="10"/>
      <c r="H383" s="8"/>
      <c r="I383" s="10"/>
      <c r="J383" s="9"/>
      <c r="K383" s="9"/>
      <c r="L383" s="10"/>
      <c r="M383" s="11"/>
      <c r="N383" s="12"/>
      <c r="O383" s="13"/>
      <c r="P383" s="13"/>
      <c r="Q383" s="8"/>
      <c r="R383" s="34"/>
      <c r="S383" s="10"/>
      <c r="T383" s="14"/>
      <c r="U383" s="14"/>
      <c r="V383" s="34"/>
      <c r="W383" s="34"/>
      <c r="X383" s="13"/>
      <c r="Y383" s="15" t="str">
        <f aca="false">IF(OR(A383="",H383=""),"",H383-A383)</f>
        <v/>
      </c>
      <c r="Z383" s="15" t="str">
        <f aca="false">IF(OR(A383="",Q383=""),"",Q383-A383)</f>
        <v/>
      </c>
      <c r="AA383" s="16" t="str">
        <f aca="false">IF(OR(L383="",J383=""),"",L383*IF(K383="",$C$3,K383)*J383*IF(E383="Short",1,-1))</f>
        <v/>
      </c>
      <c r="AB383" s="16" t="str">
        <f aca="false">IF(OR(A383="",L383="",J383=""),"",IF(N(U383)&gt;0,U383,IF(E383="Long",L383*IF(K383="",$C$3,K383)*J383,IF(AND(N(F383)&gt;0,N(G383)&gt;0),MAX(0,ABS(F383-G383)-L383)*IF(K383="",$C$3,K383)*J383,IF(AND(D383="Put",N(F383)&gt;0),MAX(0,F383-L383)*IF(K383="",$C$3,K383)*J383,"")))))</f>
        <v/>
      </c>
      <c r="AC383" s="16" t="str">
        <f aca="false">IF(OR(A383="",L383="",J383="",R383="",R383="Open"),"",IF(E383="Short",L383-N(S383),N(S383)-L383)*IF(K383="",$C$3,K383)*J383-N(T383))</f>
        <v/>
      </c>
      <c r="AD383" s="17" t="str">
        <f aca="false">IF(OR(AC383="",AB383=""),"",IF(AB383&gt;0,AC383/AB383,""))</f>
        <v/>
      </c>
      <c r="AE383" s="18" t="str">
        <f aca="false">IF(OR(AC383="",Q383=""),"",DATE(YEAR(Q383),MONTH(Q383),1))</f>
        <v/>
      </c>
      <c r="AF383" s="15" t="str">
        <f aca="false">IF(AC383="","",1)</f>
        <v/>
      </c>
    </row>
    <row r="384" customFormat="false" ht="15" hidden="false" customHeight="false" outlineLevel="0" collapsed="false">
      <c r="A384" s="8"/>
      <c r="B384" s="9"/>
      <c r="C384" s="34"/>
      <c r="D384" s="34"/>
      <c r="E384" s="34"/>
      <c r="F384" s="10"/>
      <c r="G384" s="10"/>
      <c r="H384" s="8"/>
      <c r="I384" s="10"/>
      <c r="J384" s="9"/>
      <c r="K384" s="9"/>
      <c r="L384" s="10"/>
      <c r="M384" s="11"/>
      <c r="N384" s="12"/>
      <c r="O384" s="13"/>
      <c r="P384" s="13"/>
      <c r="Q384" s="8"/>
      <c r="R384" s="34"/>
      <c r="S384" s="10"/>
      <c r="T384" s="14"/>
      <c r="U384" s="14"/>
      <c r="V384" s="34"/>
      <c r="W384" s="34"/>
      <c r="X384" s="13"/>
      <c r="Y384" s="15" t="str">
        <f aca="false">IF(OR(A384="",H384=""),"",H384-A384)</f>
        <v/>
      </c>
      <c r="Z384" s="15" t="str">
        <f aca="false">IF(OR(A384="",Q384=""),"",Q384-A384)</f>
        <v/>
      </c>
      <c r="AA384" s="16" t="str">
        <f aca="false">IF(OR(L384="",J384=""),"",L384*IF(K384="",$C$3,K384)*J384*IF(E384="Short",1,-1))</f>
        <v/>
      </c>
      <c r="AB384" s="16" t="str">
        <f aca="false">IF(OR(A384="",L384="",J384=""),"",IF(N(U384)&gt;0,U384,IF(E384="Long",L384*IF(K384="",$C$3,K384)*J384,IF(AND(N(F384)&gt;0,N(G384)&gt;0),MAX(0,ABS(F384-G384)-L384)*IF(K384="",$C$3,K384)*J384,IF(AND(D384="Put",N(F384)&gt;0),MAX(0,F384-L384)*IF(K384="",$C$3,K384)*J384,"")))))</f>
        <v/>
      </c>
      <c r="AC384" s="16" t="str">
        <f aca="false">IF(OR(A384="",L384="",J384="",R384="",R384="Open"),"",IF(E384="Short",L384-N(S384),N(S384)-L384)*IF(K384="",$C$3,K384)*J384-N(T384))</f>
        <v/>
      </c>
      <c r="AD384" s="17" t="str">
        <f aca="false">IF(OR(AC384="",AB384=""),"",IF(AB384&gt;0,AC384/AB384,""))</f>
        <v/>
      </c>
      <c r="AE384" s="18" t="str">
        <f aca="false">IF(OR(AC384="",Q384=""),"",DATE(YEAR(Q384),MONTH(Q384),1))</f>
        <v/>
      </c>
      <c r="AF384" s="15" t="str">
        <f aca="false">IF(AC384="","",1)</f>
        <v/>
      </c>
    </row>
    <row r="385" customFormat="false" ht="15" hidden="false" customHeight="false" outlineLevel="0" collapsed="false">
      <c r="A385" s="8"/>
      <c r="B385" s="9"/>
      <c r="C385" s="34"/>
      <c r="D385" s="34"/>
      <c r="E385" s="34"/>
      <c r="F385" s="10"/>
      <c r="G385" s="10"/>
      <c r="H385" s="8"/>
      <c r="I385" s="10"/>
      <c r="J385" s="9"/>
      <c r="K385" s="9"/>
      <c r="L385" s="10"/>
      <c r="M385" s="11"/>
      <c r="N385" s="12"/>
      <c r="O385" s="13"/>
      <c r="P385" s="13"/>
      <c r="Q385" s="8"/>
      <c r="R385" s="34"/>
      <c r="S385" s="10"/>
      <c r="T385" s="14"/>
      <c r="U385" s="14"/>
      <c r="V385" s="34"/>
      <c r="W385" s="34"/>
      <c r="X385" s="13"/>
      <c r="Y385" s="15" t="str">
        <f aca="false">IF(OR(A385="",H385=""),"",H385-A385)</f>
        <v/>
      </c>
      <c r="Z385" s="15" t="str">
        <f aca="false">IF(OR(A385="",Q385=""),"",Q385-A385)</f>
        <v/>
      </c>
      <c r="AA385" s="16" t="str">
        <f aca="false">IF(OR(L385="",J385=""),"",L385*IF(K385="",$C$3,K385)*J385*IF(E385="Short",1,-1))</f>
        <v/>
      </c>
      <c r="AB385" s="16" t="str">
        <f aca="false">IF(OR(A385="",L385="",J385=""),"",IF(N(U385)&gt;0,U385,IF(E385="Long",L385*IF(K385="",$C$3,K385)*J385,IF(AND(N(F385)&gt;0,N(G385)&gt;0),MAX(0,ABS(F385-G385)-L385)*IF(K385="",$C$3,K385)*J385,IF(AND(D385="Put",N(F385)&gt;0),MAX(0,F385-L385)*IF(K385="",$C$3,K385)*J385,"")))))</f>
        <v/>
      </c>
      <c r="AC385" s="16" t="str">
        <f aca="false">IF(OR(A385="",L385="",J385="",R385="",R385="Open"),"",IF(E385="Short",L385-N(S385),N(S385)-L385)*IF(K385="",$C$3,K385)*J385-N(T385))</f>
        <v/>
      </c>
      <c r="AD385" s="17" t="str">
        <f aca="false">IF(OR(AC385="",AB385=""),"",IF(AB385&gt;0,AC385/AB385,""))</f>
        <v/>
      </c>
      <c r="AE385" s="18" t="str">
        <f aca="false">IF(OR(AC385="",Q385=""),"",DATE(YEAR(Q385),MONTH(Q385),1))</f>
        <v/>
      </c>
      <c r="AF385" s="15" t="str">
        <f aca="false">IF(AC385="","",1)</f>
        <v/>
      </c>
    </row>
    <row r="386" customFormat="false" ht="15" hidden="false" customHeight="false" outlineLevel="0" collapsed="false">
      <c r="A386" s="8"/>
      <c r="B386" s="9"/>
      <c r="C386" s="34"/>
      <c r="D386" s="34"/>
      <c r="E386" s="34"/>
      <c r="F386" s="10"/>
      <c r="G386" s="10"/>
      <c r="H386" s="8"/>
      <c r="I386" s="10"/>
      <c r="J386" s="9"/>
      <c r="K386" s="9"/>
      <c r="L386" s="10"/>
      <c r="M386" s="11"/>
      <c r="N386" s="12"/>
      <c r="O386" s="13"/>
      <c r="P386" s="13"/>
      <c r="Q386" s="8"/>
      <c r="R386" s="34"/>
      <c r="S386" s="10"/>
      <c r="T386" s="14"/>
      <c r="U386" s="14"/>
      <c r="V386" s="34"/>
      <c r="W386" s="34"/>
      <c r="X386" s="13"/>
      <c r="Y386" s="15" t="str">
        <f aca="false">IF(OR(A386="",H386=""),"",H386-A386)</f>
        <v/>
      </c>
      <c r="Z386" s="15" t="str">
        <f aca="false">IF(OR(A386="",Q386=""),"",Q386-A386)</f>
        <v/>
      </c>
      <c r="AA386" s="16" t="str">
        <f aca="false">IF(OR(L386="",J386=""),"",L386*IF(K386="",$C$3,K386)*J386*IF(E386="Short",1,-1))</f>
        <v/>
      </c>
      <c r="AB386" s="16" t="str">
        <f aca="false">IF(OR(A386="",L386="",J386=""),"",IF(N(U386)&gt;0,U386,IF(E386="Long",L386*IF(K386="",$C$3,K386)*J386,IF(AND(N(F386)&gt;0,N(G386)&gt;0),MAX(0,ABS(F386-G386)-L386)*IF(K386="",$C$3,K386)*J386,IF(AND(D386="Put",N(F386)&gt;0),MAX(0,F386-L386)*IF(K386="",$C$3,K386)*J386,"")))))</f>
        <v/>
      </c>
      <c r="AC386" s="16" t="str">
        <f aca="false">IF(OR(A386="",L386="",J386="",R386="",R386="Open"),"",IF(E386="Short",L386-N(S386),N(S386)-L386)*IF(K386="",$C$3,K386)*J386-N(T386))</f>
        <v/>
      </c>
      <c r="AD386" s="17" t="str">
        <f aca="false">IF(OR(AC386="",AB386=""),"",IF(AB386&gt;0,AC386/AB386,""))</f>
        <v/>
      </c>
      <c r="AE386" s="18" t="str">
        <f aca="false">IF(OR(AC386="",Q386=""),"",DATE(YEAR(Q386),MONTH(Q386),1))</f>
        <v/>
      </c>
      <c r="AF386" s="15" t="str">
        <f aca="false">IF(AC386="","",1)</f>
        <v/>
      </c>
    </row>
    <row r="387" customFormat="false" ht="15" hidden="false" customHeight="false" outlineLevel="0" collapsed="false">
      <c r="A387" s="8"/>
      <c r="B387" s="9"/>
      <c r="C387" s="34"/>
      <c r="D387" s="34"/>
      <c r="E387" s="34"/>
      <c r="F387" s="10"/>
      <c r="G387" s="10"/>
      <c r="H387" s="8"/>
      <c r="I387" s="10"/>
      <c r="J387" s="9"/>
      <c r="K387" s="9"/>
      <c r="L387" s="10"/>
      <c r="M387" s="11"/>
      <c r="N387" s="12"/>
      <c r="O387" s="13"/>
      <c r="P387" s="13"/>
      <c r="Q387" s="8"/>
      <c r="R387" s="34"/>
      <c r="S387" s="10"/>
      <c r="T387" s="14"/>
      <c r="U387" s="14"/>
      <c r="V387" s="34"/>
      <c r="W387" s="34"/>
      <c r="X387" s="13"/>
      <c r="Y387" s="15" t="str">
        <f aca="false">IF(OR(A387="",H387=""),"",H387-A387)</f>
        <v/>
      </c>
      <c r="Z387" s="15" t="str">
        <f aca="false">IF(OR(A387="",Q387=""),"",Q387-A387)</f>
        <v/>
      </c>
      <c r="AA387" s="16" t="str">
        <f aca="false">IF(OR(L387="",J387=""),"",L387*IF(K387="",$C$3,K387)*J387*IF(E387="Short",1,-1))</f>
        <v/>
      </c>
      <c r="AB387" s="16" t="str">
        <f aca="false">IF(OR(A387="",L387="",J387=""),"",IF(N(U387)&gt;0,U387,IF(E387="Long",L387*IF(K387="",$C$3,K387)*J387,IF(AND(N(F387)&gt;0,N(G387)&gt;0),MAX(0,ABS(F387-G387)-L387)*IF(K387="",$C$3,K387)*J387,IF(AND(D387="Put",N(F387)&gt;0),MAX(0,F387-L387)*IF(K387="",$C$3,K387)*J387,"")))))</f>
        <v/>
      </c>
      <c r="AC387" s="16" t="str">
        <f aca="false">IF(OR(A387="",L387="",J387="",R387="",R387="Open"),"",IF(E387="Short",L387-N(S387),N(S387)-L387)*IF(K387="",$C$3,K387)*J387-N(T387))</f>
        <v/>
      </c>
      <c r="AD387" s="17" t="str">
        <f aca="false">IF(OR(AC387="",AB387=""),"",IF(AB387&gt;0,AC387/AB387,""))</f>
        <v/>
      </c>
      <c r="AE387" s="18" t="str">
        <f aca="false">IF(OR(AC387="",Q387=""),"",DATE(YEAR(Q387),MONTH(Q387),1))</f>
        <v/>
      </c>
      <c r="AF387" s="15" t="str">
        <f aca="false">IF(AC387="","",1)</f>
        <v/>
      </c>
    </row>
    <row r="388" customFormat="false" ht="15" hidden="false" customHeight="false" outlineLevel="0" collapsed="false">
      <c r="A388" s="8"/>
      <c r="B388" s="9"/>
      <c r="C388" s="34"/>
      <c r="D388" s="34"/>
      <c r="E388" s="34"/>
      <c r="F388" s="10"/>
      <c r="G388" s="10"/>
      <c r="H388" s="8"/>
      <c r="I388" s="10"/>
      <c r="J388" s="9"/>
      <c r="K388" s="9"/>
      <c r="L388" s="10"/>
      <c r="M388" s="11"/>
      <c r="N388" s="12"/>
      <c r="O388" s="13"/>
      <c r="P388" s="13"/>
      <c r="Q388" s="8"/>
      <c r="R388" s="34"/>
      <c r="S388" s="10"/>
      <c r="T388" s="14"/>
      <c r="U388" s="14"/>
      <c r="V388" s="34"/>
      <c r="W388" s="34"/>
      <c r="X388" s="13"/>
      <c r="Y388" s="15" t="str">
        <f aca="false">IF(OR(A388="",H388=""),"",H388-A388)</f>
        <v/>
      </c>
      <c r="Z388" s="15" t="str">
        <f aca="false">IF(OR(A388="",Q388=""),"",Q388-A388)</f>
        <v/>
      </c>
      <c r="AA388" s="16" t="str">
        <f aca="false">IF(OR(L388="",J388=""),"",L388*IF(K388="",$C$3,K388)*J388*IF(E388="Short",1,-1))</f>
        <v/>
      </c>
      <c r="AB388" s="16" t="str">
        <f aca="false">IF(OR(A388="",L388="",J388=""),"",IF(N(U388)&gt;0,U388,IF(E388="Long",L388*IF(K388="",$C$3,K388)*J388,IF(AND(N(F388)&gt;0,N(G388)&gt;0),MAX(0,ABS(F388-G388)-L388)*IF(K388="",$C$3,K388)*J388,IF(AND(D388="Put",N(F388)&gt;0),MAX(0,F388-L388)*IF(K388="",$C$3,K388)*J388,"")))))</f>
        <v/>
      </c>
      <c r="AC388" s="16" t="str">
        <f aca="false">IF(OR(A388="",L388="",J388="",R388="",R388="Open"),"",IF(E388="Short",L388-N(S388),N(S388)-L388)*IF(K388="",$C$3,K388)*J388-N(T388))</f>
        <v/>
      </c>
      <c r="AD388" s="17" t="str">
        <f aca="false">IF(OR(AC388="",AB388=""),"",IF(AB388&gt;0,AC388/AB388,""))</f>
        <v/>
      </c>
      <c r="AE388" s="18" t="str">
        <f aca="false">IF(OR(AC388="",Q388=""),"",DATE(YEAR(Q388),MONTH(Q388),1))</f>
        <v/>
      </c>
      <c r="AF388" s="15" t="str">
        <f aca="false">IF(AC388="","",1)</f>
        <v/>
      </c>
    </row>
    <row r="389" customFormat="false" ht="15" hidden="false" customHeight="false" outlineLevel="0" collapsed="false">
      <c r="A389" s="8"/>
      <c r="B389" s="9"/>
      <c r="C389" s="34"/>
      <c r="D389" s="34"/>
      <c r="E389" s="34"/>
      <c r="F389" s="10"/>
      <c r="G389" s="10"/>
      <c r="H389" s="8"/>
      <c r="I389" s="10"/>
      <c r="J389" s="9"/>
      <c r="K389" s="9"/>
      <c r="L389" s="10"/>
      <c r="M389" s="11"/>
      <c r="N389" s="12"/>
      <c r="O389" s="13"/>
      <c r="P389" s="13"/>
      <c r="Q389" s="8"/>
      <c r="R389" s="34"/>
      <c r="S389" s="10"/>
      <c r="T389" s="14"/>
      <c r="U389" s="14"/>
      <c r="V389" s="34"/>
      <c r="W389" s="34"/>
      <c r="X389" s="13"/>
      <c r="Y389" s="15" t="str">
        <f aca="false">IF(OR(A389="",H389=""),"",H389-A389)</f>
        <v/>
      </c>
      <c r="Z389" s="15" t="str">
        <f aca="false">IF(OR(A389="",Q389=""),"",Q389-A389)</f>
        <v/>
      </c>
      <c r="AA389" s="16" t="str">
        <f aca="false">IF(OR(L389="",J389=""),"",L389*IF(K389="",$C$3,K389)*J389*IF(E389="Short",1,-1))</f>
        <v/>
      </c>
      <c r="AB389" s="16" t="str">
        <f aca="false">IF(OR(A389="",L389="",J389=""),"",IF(N(U389)&gt;0,U389,IF(E389="Long",L389*IF(K389="",$C$3,K389)*J389,IF(AND(N(F389)&gt;0,N(G389)&gt;0),MAX(0,ABS(F389-G389)-L389)*IF(K389="",$C$3,K389)*J389,IF(AND(D389="Put",N(F389)&gt;0),MAX(0,F389-L389)*IF(K389="",$C$3,K389)*J389,"")))))</f>
        <v/>
      </c>
      <c r="AC389" s="16" t="str">
        <f aca="false">IF(OR(A389="",L389="",J389="",R389="",R389="Open"),"",IF(E389="Short",L389-N(S389),N(S389)-L389)*IF(K389="",$C$3,K389)*J389-N(T389))</f>
        <v/>
      </c>
      <c r="AD389" s="17" t="str">
        <f aca="false">IF(OR(AC389="",AB389=""),"",IF(AB389&gt;0,AC389/AB389,""))</f>
        <v/>
      </c>
      <c r="AE389" s="18" t="str">
        <f aca="false">IF(OR(AC389="",Q389=""),"",DATE(YEAR(Q389),MONTH(Q389),1))</f>
        <v/>
      </c>
      <c r="AF389" s="15" t="str">
        <f aca="false">IF(AC389="","",1)</f>
        <v/>
      </c>
    </row>
    <row r="390" customFormat="false" ht="15" hidden="false" customHeight="false" outlineLevel="0" collapsed="false">
      <c r="A390" s="8"/>
      <c r="B390" s="9"/>
      <c r="C390" s="34"/>
      <c r="D390" s="34"/>
      <c r="E390" s="34"/>
      <c r="F390" s="10"/>
      <c r="G390" s="10"/>
      <c r="H390" s="8"/>
      <c r="I390" s="10"/>
      <c r="J390" s="9"/>
      <c r="K390" s="9"/>
      <c r="L390" s="10"/>
      <c r="M390" s="11"/>
      <c r="N390" s="12"/>
      <c r="O390" s="13"/>
      <c r="P390" s="13"/>
      <c r="Q390" s="8"/>
      <c r="R390" s="34"/>
      <c r="S390" s="10"/>
      <c r="T390" s="14"/>
      <c r="U390" s="14"/>
      <c r="V390" s="34"/>
      <c r="W390" s="34"/>
      <c r="X390" s="13"/>
      <c r="Y390" s="15" t="str">
        <f aca="false">IF(OR(A390="",H390=""),"",H390-A390)</f>
        <v/>
      </c>
      <c r="Z390" s="15" t="str">
        <f aca="false">IF(OR(A390="",Q390=""),"",Q390-A390)</f>
        <v/>
      </c>
      <c r="AA390" s="16" t="str">
        <f aca="false">IF(OR(L390="",J390=""),"",L390*IF(K390="",$C$3,K390)*J390*IF(E390="Short",1,-1))</f>
        <v/>
      </c>
      <c r="AB390" s="16" t="str">
        <f aca="false">IF(OR(A390="",L390="",J390=""),"",IF(N(U390)&gt;0,U390,IF(E390="Long",L390*IF(K390="",$C$3,K390)*J390,IF(AND(N(F390)&gt;0,N(G390)&gt;0),MAX(0,ABS(F390-G390)-L390)*IF(K390="",$C$3,K390)*J390,IF(AND(D390="Put",N(F390)&gt;0),MAX(0,F390-L390)*IF(K390="",$C$3,K390)*J390,"")))))</f>
        <v/>
      </c>
      <c r="AC390" s="16" t="str">
        <f aca="false">IF(OR(A390="",L390="",J390="",R390="",R390="Open"),"",IF(E390="Short",L390-N(S390),N(S390)-L390)*IF(K390="",$C$3,K390)*J390-N(T390))</f>
        <v/>
      </c>
      <c r="AD390" s="17" t="str">
        <f aca="false">IF(OR(AC390="",AB390=""),"",IF(AB390&gt;0,AC390/AB390,""))</f>
        <v/>
      </c>
      <c r="AE390" s="18" t="str">
        <f aca="false">IF(OR(AC390="",Q390=""),"",DATE(YEAR(Q390),MONTH(Q390),1))</f>
        <v/>
      </c>
      <c r="AF390" s="15" t="str">
        <f aca="false">IF(AC390="","",1)</f>
        <v/>
      </c>
    </row>
    <row r="391" customFormat="false" ht="15" hidden="false" customHeight="false" outlineLevel="0" collapsed="false">
      <c r="A391" s="8"/>
      <c r="B391" s="9"/>
      <c r="C391" s="34"/>
      <c r="D391" s="34"/>
      <c r="E391" s="34"/>
      <c r="F391" s="10"/>
      <c r="G391" s="10"/>
      <c r="H391" s="8"/>
      <c r="I391" s="10"/>
      <c r="J391" s="9"/>
      <c r="K391" s="9"/>
      <c r="L391" s="10"/>
      <c r="M391" s="11"/>
      <c r="N391" s="12"/>
      <c r="O391" s="13"/>
      <c r="P391" s="13"/>
      <c r="Q391" s="8"/>
      <c r="R391" s="34"/>
      <c r="S391" s="10"/>
      <c r="T391" s="14"/>
      <c r="U391" s="14"/>
      <c r="V391" s="34"/>
      <c r="W391" s="34"/>
      <c r="X391" s="13"/>
      <c r="Y391" s="15" t="str">
        <f aca="false">IF(OR(A391="",H391=""),"",H391-A391)</f>
        <v/>
      </c>
      <c r="Z391" s="15" t="str">
        <f aca="false">IF(OR(A391="",Q391=""),"",Q391-A391)</f>
        <v/>
      </c>
      <c r="AA391" s="16" t="str">
        <f aca="false">IF(OR(L391="",J391=""),"",L391*IF(K391="",$C$3,K391)*J391*IF(E391="Short",1,-1))</f>
        <v/>
      </c>
      <c r="AB391" s="16" t="str">
        <f aca="false">IF(OR(A391="",L391="",J391=""),"",IF(N(U391)&gt;0,U391,IF(E391="Long",L391*IF(K391="",$C$3,K391)*J391,IF(AND(N(F391)&gt;0,N(G391)&gt;0),MAX(0,ABS(F391-G391)-L391)*IF(K391="",$C$3,K391)*J391,IF(AND(D391="Put",N(F391)&gt;0),MAX(0,F391-L391)*IF(K391="",$C$3,K391)*J391,"")))))</f>
        <v/>
      </c>
      <c r="AC391" s="16" t="str">
        <f aca="false">IF(OR(A391="",L391="",J391="",R391="",R391="Open"),"",IF(E391="Short",L391-N(S391),N(S391)-L391)*IF(K391="",$C$3,K391)*J391-N(T391))</f>
        <v/>
      </c>
      <c r="AD391" s="17" t="str">
        <f aca="false">IF(OR(AC391="",AB391=""),"",IF(AB391&gt;0,AC391/AB391,""))</f>
        <v/>
      </c>
      <c r="AE391" s="18" t="str">
        <f aca="false">IF(OR(AC391="",Q391=""),"",DATE(YEAR(Q391),MONTH(Q391),1))</f>
        <v/>
      </c>
      <c r="AF391" s="15" t="str">
        <f aca="false">IF(AC391="","",1)</f>
        <v/>
      </c>
    </row>
    <row r="392" customFormat="false" ht="15" hidden="false" customHeight="false" outlineLevel="0" collapsed="false">
      <c r="A392" s="8"/>
      <c r="B392" s="9"/>
      <c r="C392" s="34"/>
      <c r="D392" s="34"/>
      <c r="E392" s="34"/>
      <c r="F392" s="10"/>
      <c r="G392" s="10"/>
      <c r="H392" s="8"/>
      <c r="I392" s="10"/>
      <c r="J392" s="9"/>
      <c r="K392" s="9"/>
      <c r="L392" s="10"/>
      <c r="M392" s="11"/>
      <c r="N392" s="12"/>
      <c r="O392" s="13"/>
      <c r="P392" s="13"/>
      <c r="Q392" s="8"/>
      <c r="R392" s="34"/>
      <c r="S392" s="10"/>
      <c r="T392" s="14"/>
      <c r="U392" s="14"/>
      <c r="V392" s="34"/>
      <c r="W392" s="34"/>
      <c r="X392" s="13"/>
      <c r="Y392" s="15" t="str">
        <f aca="false">IF(OR(A392="",H392=""),"",H392-A392)</f>
        <v/>
      </c>
      <c r="Z392" s="15" t="str">
        <f aca="false">IF(OR(A392="",Q392=""),"",Q392-A392)</f>
        <v/>
      </c>
      <c r="AA392" s="16" t="str">
        <f aca="false">IF(OR(L392="",J392=""),"",L392*IF(K392="",$C$3,K392)*J392*IF(E392="Short",1,-1))</f>
        <v/>
      </c>
      <c r="AB392" s="16" t="str">
        <f aca="false">IF(OR(A392="",L392="",J392=""),"",IF(N(U392)&gt;0,U392,IF(E392="Long",L392*IF(K392="",$C$3,K392)*J392,IF(AND(N(F392)&gt;0,N(G392)&gt;0),MAX(0,ABS(F392-G392)-L392)*IF(K392="",$C$3,K392)*J392,IF(AND(D392="Put",N(F392)&gt;0),MAX(0,F392-L392)*IF(K392="",$C$3,K392)*J392,"")))))</f>
        <v/>
      </c>
      <c r="AC392" s="16" t="str">
        <f aca="false">IF(OR(A392="",L392="",J392="",R392="",R392="Open"),"",IF(E392="Short",L392-N(S392),N(S392)-L392)*IF(K392="",$C$3,K392)*J392-N(T392))</f>
        <v/>
      </c>
      <c r="AD392" s="17" t="str">
        <f aca="false">IF(OR(AC392="",AB392=""),"",IF(AB392&gt;0,AC392/AB392,""))</f>
        <v/>
      </c>
      <c r="AE392" s="18" t="str">
        <f aca="false">IF(OR(AC392="",Q392=""),"",DATE(YEAR(Q392),MONTH(Q392),1))</f>
        <v/>
      </c>
      <c r="AF392" s="15" t="str">
        <f aca="false">IF(AC392="","",1)</f>
        <v/>
      </c>
    </row>
    <row r="393" customFormat="false" ht="15" hidden="false" customHeight="false" outlineLevel="0" collapsed="false">
      <c r="A393" s="8"/>
      <c r="B393" s="9"/>
      <c r="C393" s="34"/>
      <c r="D393" s="34"/>
      <c r="E393" s="34"/>
      <c r="F393" s="10"/>
      <c r="G393" s="10"/>
      <c r="H393" s="8"/>
      <c r="I393" s="10"/>
      <c r="J393" s="9"/>
      <c r="K393" s="9"/>
      <c r="L393" s="10"/>
      <c r="M393" s="11"/>
      <c r="N393" s="12"/>
      <c r="O393" s="13"/>
      <c r="P393" s="13"/>
      <c r="Q393" s="8"/>
      <c r="R393" s="34"/>
      <c r="S393" s="10"/>
      <c r="T393" s="14"/>
      <c r="U393" s="14"/>
      <c r="V393" s="34"/>
      <c r="W393" s="34"/>
      <c r="X393" s="13"/>
      <c r="Y393" s="15" t="str">
        <f aca="false">IF(OR(A393="",H393=""),"",H393-A393)</f>
        <v/>
      </c>
      <c r="Z393" s="15" t="str">
        <f aca="false">IF(OR(A393="",Q393=""),"",Q393-A393)</f>
        <v/>
      </c>
      <c r="AA393" s="16" t="str">
        <f aca="false">IF(OR(L393="",J393=""),"",L393*IF(K393="",$C$3,K393)*J393*IF(E393="Short",1,-1))</f>
        <v/>
      </c>
      <c r="AB393" s="16" t="str">
        <f aca="false">IF(OR(A393="",L393="",J393=""),"",IF(N(U393)&gt;0,U393,IF(E393="Long",L393*IF(K393="",$C$3,K393)*J393,IF(AND(N(F393)&gt;0,N(G393)&gt;0),MAX(0,ABS(F393-G393)-L393)*IF(K393="",$C$3,K393)*J393,IF(AND(D393="Put",N(F393)&gt;0),MAX(0,F393-L393)*IF(K393="",$C$3,K393)*J393,"")))))</f>
        <v/>
      </c>
      <c r="AC393" s="16" t="str">
        <f aca="false">IF(OR(A393="",L393="",J393="",R393="",R393="Open"),"",IF(E393="Short",L393-N(S393),N(S393)-L393)*IF(K393="",$C$3,K393)*J393-N(T393))</f>
        <v/>
      </c>
      <c r="AD393" s="17" t="str">
        <f aca="false">IF(OR(AC393="",AB393=""),"",IF(AB393&gt;0,AC393/AB393,""))</f>
        <v/>
      </c>
      <c r="AE393" s="18" t="str">
        <f aca="false">IF(OR(AC393="",Q393=""),"",DATE(YEAR(Q393),MONTH(Q393),1))</f>
        <v/>
      </c>
      <c r="AF393" s="15" t="str">
        <f aca="false">IF(AC393="","",1)</f>
        <v/>
      </c>
    </row>
    <row r="394" customFormat="false" ht="15" hidden="false" customHeight="false" outlineLevel="0" collapsed="false">
      <c r="A394" s="8"/>
      <c r="B394" s="9"/>
      <c r="C394" s="34"/>
      <c r="D394" s="34"/>
      <c r="E394" s="34"/>
      <c r="F394" s="10"/>
      <c r="G394" s="10"/>
      <c r="H394" s="8"/>
      <c r="I394" s="10"/>
      <c r="J394" s="9"/>
      <c r="K394" s="9"/>
      <c r="L394" s="10"/>
      <c r="M394" s="11"/>
      <c r="N394" s="12"/>
      <c r="O394" s="13"/>
      <c r="P394" s="13"/>
      <c r="Q394" s="8"/>
      <c r="R394" s="34"/>
      <c r="S394" s="10"/>
      <c r="T394" s="14"/>
      <c r="U394" s="14"/>
      <c r="V394" s="34"/>
      <c r="W394" s="34"/>
      <c r="X394" s="13"/>
      <c r="Y394" s="15" t="str">
        <f aca="false">IF(OR(A394="",H394=""),"",H394-A394)</f>
        <v/>
      </c>
      <c r="Z394" s="15" t="str">
        <f aca="false">IF(OR(A394="",Q394=""),"",Q394-A394)</f>
        <v/>
      </c>
      <c r="AA394" s="16" t="str">
        <f aca="false">IF(OR(L394="",J394=""),"",L394*IF(K394="",$C$3,K394)*J394*IF(E394="Short",1,-1))</f>
        <v/>
      </c>
      <c r="AB394" s="16" t="str">
        <f aca="false">IF(OR(A394="",L394="",J394=""),"",IF(N(U394)&gt;0,U394,IF(E394="Long",L394*IF(K394="",$C$3,K394)*J394,IF(AND(N(F394)&gt;0,N(G394)&gt;0),MAX(0,ABS(F394-G394)-L394)*IF(K394="",$C$3,K394)*J394,IF(AND(D394="Put",N(F394)&gt;0),MAX(0,F394-L394)*IF(K394="",$C$3,K394)*J394,"")))))</f>
        <v/>
      </c>
      <c r="AC394" s="16" t="str">
        <f aca="false">IF(OR(A394="",L394="",J394="",R394="",R394="Open"),"",IF(E394="Short",L394-N(S394),N(S394)-L394)*IF(K394="",$C$3,K394)*J394-N(T394))</f>
        <v/>
      </c>
      <c r="AD394" s="17" t="str">
        <f aca="false">IF(OR(AC394="",AB394=""),"",IF(AB394&gt;0,AC394/AB394,""))</f>
        <v/>
      </c>
      <c r="AE394" s="18" t="str">
        <f aca="false">IF(OR(AC394="",Q394=""),"",DATE(YEAR(Q394),MONTH(Q394),1))</f>
        <v/>
      </c>
      <c r="AF394" s="15" t="str">
        <f aca="false">IF(AC394="","",1)</f>
        <v/>
      </c>
    </row>
    <row r="395" customFormat="false" ht="15" hidden="false" customHeight="false" outlineLevel="0" collapsed="false">
      <c r="A395" s="8"/>
      <c r="B395" s="9"/>
      <c r="C395" s="34"/>
      <c r="D395" s="34"/>
      <c r="E395" s="34"/>
      <c r="F395" s="10"/>
      <c r="G395" s="10"/>
      <c r="H395" s="8"/>
      <c r="I395" s="10"/>
      <c r="J395" s="9"/>
      <c r="K395" s="9"/>
      <c r="L395" s="10"/>
      <c r="M395" s="11"/>
      <c r="N395" s="12"/>
      <c r="O395" s="13"/>
      <c r="P395" s="13"/>
      <c r="Q395" s="8"/>
      <c r="R395" s="34"/>
      <c r="S395" s="10"/>
      <c r="T395" s="14"/>
      <c r="U395" s="14"/>
      <c r="V395" s="34"/>
      <c r="W395" s="34"/>
      <c r="X395" s="13"/>
      <c r="Y395" s="15" t="str">
        <f aca="false">IF(OR(A395="",H395=""),"",H395-A395)</f>
        <v/>
      </c>
      <c r="Z395" s="15" t="str">
        <f aca="false">IF(OR(A395="",Q395=""),"",Q395-A395)</f>
        <v/>
      </c>
      <c r="AA395" s="16" t="str">
        <f aca="false">IF(OR(L395="",J395=""),"",L395*IF(K395="",$C$3,K395)*J395*IF(E395="Short",1,-1))</f>
        <v/>
      </c>
      <c r="AB395" s="16" t="str">
        <f aca="false">IF(OR(A395="",L395="",J395=""),"",IF(N(U395)&gt;0,U395,IF(E395="Long",L395*IF(K395="",$C$3,K395)*J395,IF(AND(N(F395)&gt;0,N(G395)&gt;0),MAX(0,ABS(F395-G395)-L395)*IF(K395="",$C$3,K395)*J395,IF(AND(D395="Put",N(F395)&gt;0),MAX(0,F395-L395)*IF(K395="",$C$3,K395)*J395,"")))))</f>
        <v/>
      </c>
      <c r="AC395" s="16" t="str">
        <f aca="false">IF(OR(A395="",L395="",J395="",R395="",R395="Open"),"",IF(E395="Short",L395-N(S395),N(S395)-L395)*IF(K395="",$C$3,K395)*J395-N(T395))</f>
        <v/>
      </c>
      <c r="AD395" s="17" t="str">
        <f aca="false">IF(OR(AC395="",AB395=""),"",IF(AB395&gt;0,AC395/AB395,""))</f>
        <v/>
      </c>
      <c r="AE395" s="18" t="str">
        <f aca="false">IF(OR(AC395="",Q395=""),"",DATE(YEAR(Q395),MONTH(Q395),1))</f>
        <v/>
      </c>
      <c r="AF395" s="15" t="str">
        <f aca="false">IF(AC395="","",1)</f>
        <v/>
      </c>
    </row>
    <row r="396" customFormat="false" ht="15" hidden="false" customHeight="false" outlineLevel="0" collapsed="false">
      <c r="A396" s="8"/>
      <c r="B396" s="9"/>
      <c r="C396" s="34"/>
      <c r="D396" s="34"/>
      <c r="E396" s="34"/>
      <c r="F396" s="10"/>
      <c r="G396" s="10"/>
      <c r="H396" s="8"/>
      <c r="I396" s="10"/>
      <c r="J396" s="9"/>
      <c r="K396" s="9"/>
      <c r="L396" s="10"/>
      <c r="M396" s="11"/>
      <c r="N396" s="12"/>
      <c r="O396" s="13"/>
      <c r="P396" s="13"/>
      <c r="Q396" s="8"/>
      <c r="R396" s="34"/>
      <c r="S396" s="10"/>
      <c r="T396" s="14"/>
      <c r="U396" s="14"/>
      <c r="V396" s="34"/>
      <c r="W396" s="34"/>
      <c r="X396" s="13"/>
      <c r="Y396" s="15" t="str">
        <f aca="false">IF(OR(A396="",H396=""),"",H396-A396)</f>
        <v/>
      </c>
      <c r="Z396" s="15" t="str">
        <f aca="false">IF(OR(A396="",Q396=""),"",Q396-A396)</f>
        <v/>
      </c>
      <c r="AA396" s="16" t="str">
        <f aca="false">IF(OR(L396="",J396=""),"",L396*IF(K396="",$C$3,K396)*J396*IF(E396="Short",1,-1))</f>
        <v/>
      </c>
      <c r="AB396" s="16" t="str">
        <f aca="false">IF(OR(A396="",L396="",J396=""),"",IF(N(U396)&gt;0,U396,IF(E396="Long",L396*IF(K396="",$C$3,K396)*J396,IF(AND(N(F396)&gt;0,N(G396)&gt;0),MAX(0,ABS(F396-G396)-L396)*IF(K396="",$C$3,K396)*J396,IF(AND(D396="Put",N(F396)&gt;0),MAX(0,F396-L396)*IF(K396="",$C$3,K396)*J396,"")))))</f>
        <v/>
      </c>
      <c r="AC396" s="16" t="str">
        <f aca="false">IF(OR(A396="",L396="",J396="",R396="",R396="Open"),"",IF(E396="Short",L396-N(S396),N(S396)-L396)*IF(K396="",$C$3,K396)*J396-N(T396))</f>
        <v/>
      </c>
      <c r="AD396" s="17" t="str">
        <f aca="false">IF(OR(AC396="",AB396=""),"",IF(AB396&gt;0,AC396/AB396,""))</f>
        <v/>
      </c>
      <c r="AE396" s="18" t="str">
        <f aca="false">IF(OR(AC396="",Q396=""),"",DATE(YEAR(Q396),MONTH(Q396),1))</f>
        <v/>
      </c>
      <c r="AF396" s="15" t="str">
        <f aca="false">IF(AC396="","",1)</f>
        <v/>
      </c>
    </row>
    <row r="397" customFormat="false" ht="15" hidden="false" customHeight="false" outlineLevel="0" collapsed="false">
      <c r="A397" s="8"/>
      <c r="B397" s="9"/>
      <c r="C397" s="34"/>
      <c r="D397" s="34"/>
      <c r="E397" s="34"/>
      <c r="F397" s="10"/>
      <c r="G397" s="10"/>
      <c r="H397" s="8"/>
      <c r="I397" s="10"/>
      <c r="J397" s="9"/>
      <c r="K397" s="9"/>
      <c r="L397" s="10"/>
      <c r="M397" s="11"/>
      <c r="N397" s="12"/>
      <c r="O397" s="13"/>
      <c r="P397" s="13"/>
      <c r="Q397" s="8"/>
      <c r="R397" s="34"/>
      <c r="S397" s="10"/>
      <c r="T397" s="14"/>
      <c r="U397" s="14"/>
      <c r="V397" s="34"/>
      <c r="W397" s="34"/>
      <c r="X397" s="13"/>
      <c r="Y397" s="15" t="str">
        <f aca="false">IF(OR(A397="",H397=""),"",H397-A397)</f>
        <v/>
      </c>
      <c r="Z397" s="15" t="str">
        <f aca="false">IF(OR(A397="",Q397=""),"",Q397-A397)</f>
        <v/>
      </c>
      <c r="AA397" s="16" t="str">
        <f aca="false">IF(OR(L397="",J397=""),"",L397*IF(K397="",$C$3,K397)*J397*IF(E397="Short",1,-1))</f>
        <v/>
      </c>
      <c r="AB397" s="16" t="str">
        <f aca="false">IF(OR(A397="",L397="",J397=""),"",IF(N(U397)&gt;0,U397,IF(E397="Long",L397*IF(K397="",$C$3,K397)*J397,IF(AND(N(F397)&gt;0,N(G397)&gt;0),MAX(0,ABS(F397-G397)-L397)*IF(K397="",$C$3,K397)*J397,IF(AND(D397="Put",N(F397)&gt;0),MAX(0,F397-L397)*IF(K397="",$C$3,K397)*J397,"")))))</f>
        <v/>
      </c>
      <c r="AC397" s="16" t="str">
        <f aca="false">IF(OR(A397="",L397="",J397="",R397="",R397="Open"),"",IF(E397="Short",L397-N(S397),N(S397)-L397)*IF(K397="",$C$3,K397)*J397-N(T397))</f>
        <v/>
      </c>
      <c r="AD397" s="17" t="str">
        <f aca="false">IF(OR(AC397="",AB397=""),"",IF(AB397&gt;0,AC397/AB397,""))</f>
        <v/>
      </c>
      <c r="AE397" s="18" t="str">
        <f aca="false">IF(OR(AC397="",Q397=""),"",DATE(YEAR(Q397),MONTH(Q397),1))</f>
        <v/>
      </c>
      <c r="AF397" s="15" t="str">
        <f aca="false">IF(AC397="","",1)</f>
        <v/>
      </c>
    </row>
    <row r="398" customFormat="false" ht="15" hidden="false" customHeight="false" outlineLevel="0" collapsed="false">
      <c r="A398" s="8"/>
      <c r="B398" s="9"/>
      <c r="C398" s="34"/>
      <c r="D398" s="34"/>
      <c r="E398" s="34"/>
      <c r="F398" s="10"/>
      <c r="G398" s="10"/>
      <c r="H398" s="8"/>
      <c r="I398" s="10"/>
      <c r="J398" s="9"/>
      <c r="K398" s="9"/>
      <c r="L398" s="10"/>
      <c r="M398" s="11"/>
      <c r="N398" s="12"/>
      <c r="O398" s="13"/>
      <c r="P398" s="13"/>
      <c r="Q398" s="8"/>
      <c r="R398" s="34"/>
      <c r="S398" s="10"/>
      <c r="T398" s="14"/>
      <c r="U398" s="14"/>
      <c r="V398" s="34"/>
      <c r="W398" s="34"/>
      <c r="X398" s="13"/>
      <c r="Y398" s="15" t="str">
        <f aca="false">IF(OR(A398="",H398=""),"",H398-A398)</f>
        <v/>
      </c>
      <c r="Z398" s="15" t="str">
        <f aca="false">IF(OR(A398="",Q398=""),"",Q398-A398)</f>
        <v/>
      </c>
      <c r="AA398" s="16" t="str">
        <f aca="false">IF(OR(L398="",J398=""),"",L398*IF(K398="",$C$3,K398)*J398*IF(E398="Short",1,-1))</f>
        <v/>
      </c>
      <c r="AB398" s="16" t="str">
        <f aca="false">IF(OR(A398="",L398="",J398=""),"",IF(N(U398)&gt;0,U398,IF(E398="Long",L398*IF(K398="",$C$3,K398)*J398,IF(AND(N(F398)&gt;0,N(G398)&gt;0),MAX(0,ABS(F398-G398)-L398)*IF(K398="",$C$3,K398)*J398,IF(AND(D398="Put",N(F398)&gt;0),MAX(0,F398-L398)*IF(K398="",$C$3,K398)*J398,"")))))</f>
        <v/>
      </c>
      <c r="AC398" s="16" t="str">
        <f aca="false">IF(OR(A398="",L398="",J398="",R398="",R398="Open"),"",IF(E398="Short",L398-N(S398),N(S398)-L398)*IF(K398="",$C$3,K398)*J398-N(T398))</f>
        <v/>
      </c>
      <c r="AD398" s="17" t="str">
        <f aca="false">IF(OR(AC398="",AB398=""),"",IF(AB398&gt;0,AC398/AB398,""))</f>
        <v/>
      </c>
      <c r="AE398" s="18" t="str">
        <f aca="false">IF(OR(AC398="",Q398=""),"",DATE(YEAR(Q398),MONTH(Q398),1))</f>
        <v/>
      </c>
      <c r="AF398" s="15" t="str">
        <f aca="false">IF(AC398="","",1)</f>
        <v/>
      </c>
    </row>
    <row r="399" customFormat="false" ht="15" hidden="false" customHeight="false" outlineLevel="0" collapsed="false">
      <c r="A399" s="8"/>
      <c r="B399" s="9"/>
      <c r="C399" s="34"/>
      <c r="D399" s="34"/>
      <c r="E399" s="34"/>
      <c r="F399" s="10"/>
      <c r="G399" s="10"/>
      <c r="H399" s="8"/>
      <c r="I399" s="10"/>
      <c r="J399" s="9"/>
      <c r="K399" s="9"/>
      <c r="L399" s="10"/>
      <c r="M399" s="11"/>
      <c r="N399" s="12"/>
      <c r="O399" s="13"/>
      <c r="P399" s="13"/>
      <c r="Q399" s="8"/>
      <c r="R399" s="34"/>
      <c r="S399" s="10"/>
      <c r="T399" s="14"/>
      <c r="U399" s="14"/>
      <c r="V399" s="34"/>
      <c r="W399" s="34"/>
      <c r="X399" s="13"/>
      <c r="Y399" s="15" t="str">
        <f aca="false">IF(OR(A399="",H399=""),"",H399-A399)</f>
        <v/>
      </c>
      <c r="Z399" s="15" t="str">
        <f aca="false">IF(OR(A399="",Q399=""),"",Q399-A399)</f>
        <v/>
      </c>
      <c r="AA399" s="16" t="str">
        <f aca="false">IF(OR(L399="",J399=""),"",L399*IF(K399="",$C$3,K399)*J399*IF(E399="Short",1,-1))</f>
        <v/>
      </c>
      <c r="AB399" s="16" t="str">
        <f aca="false">IF(OR(A399="",L399="",J399=""),"",IF(N(U399)&gt;0,U399,IF(E399="Long",L399*IF(K399="",$C$3,K399)*J399,IF(AND(N(F399)&gt;0,N(G399)&gt;0),MAX(0,ABS(F399-G399)-L399)*IF(K399="",$C$3,K399)*J399,IF(AND(D399="Put",N(F399)&gt;0),MAX(0,F399-L399)*IF(K399="",$C$3,K399)*J399,"")))))</f>
        <v/>
      </c>
      <c r="AC399" s="16" t="str">
        <f aca="false">IF(OR(A399="",L399="",J399="",R399="",R399="Open"),"",IF(E399="Short",L399-N(S399),N(S399)-L399)*IF(K399="",$C$3,K399)*J399-N(T399))</f>
        <v/>
      </c>
      <c r="AD399" s="17" t="str">
        <f aca="false">IF(OR(AC399="",AB399=""),"",IF(AB399&gt;0,AC399/AB399,""))</f>
        <v/>
      </c>
      <c r="AE399" s="18" t="str">
        <f aca="false">IF(OR(AC399="",Q399=""),"",DATE(YEAR(Q399),MONTH(Q399),1))</f>
        <v/>
      </c>
      <c r="AF399" s="15" t="str">
        <f aca="false">IF(AC399="","",1)</f>
        <v/>
      </c>
    </row>
    <row r="400" customFormat="false" ht="15" hidden="false" customHeight="false" outlineLevel="0" collapsed="false">
      <c r="A400" s="8"/>
      <c r="B400" s="9"/>
      <c r="C400" s="34"/>
      <c r="D400" s="34"/>
      <c r="E400" s="34"/>
      <c r="F400" s="10"/>
      <c r="G400" s="10"/>
      <c r="H400" s="8"/>
      <c r="I400" s="10"/>
      <c r="J400" s="9"/>
      <c r="K400" s="9"/>
      <c r="L400" s="10"/>
      <c r="M400" s="11"/>
      <c r="N400" s="12"/>
      <c r="O400" s="13"/>
      <c r="P400" s="13"/>
      <c r="Q400" s="8"/>
      <c r="R400" s="34"/>
      <c r="S400" s="10"/>
      <c r="T400" s="14"/>
      <c r="U400" s="14"/>
      <c r="V400" s="34"/>
      <c r="W400" s="34"/>
      <c r="X400" s="13"/>
      <c r="Y400" s="15" t="str">
        <f aca="false">IF(OR(A400="",H400=""),"",H400-A400)</f>
        <v/>
      </c>
      <c r="Z400" s="15" t="str">
        <f aca="false">IF(OR(A400="",Q400=""),"",Q400-A400)</f>
        <v/>
      </c>
      <c r="AA400" s="16" t="str">
        <f aca="false">IF(OR(L400="",J400=""),"",L400*IF(K400="",$C$3,K400)*J400*IF(E400="Short",1,-1))</f>
        <v/>
      </c>
      <c r="AB400" s="16" t="str">
        <f aca="false">IF(OR(A400="",L400="",J400=""),"",IF(N(U400)&gt;0,U400,IF(E400="Long",L400*IF(K400="",$C$3,K400)*J400,IF(AND(N(F400)&gt;0,N(G400)&gt;0),MAX(0,ABS(F400-G400)-L400)*IF(K400="",$C$3,K400)*J400,IF(AND(D400="Put",N(F400)&gt;0),MAX(0,F400-L400)*IF(K400="",$C$3,K400)*J400,"")))))</f>
        <v/>
      </c>
      <c r="AC400" s="16" t="str">
        <f aca="false">IF(OR(A400="",L400="",J400="",R400="",R400="Open"),"",IF(E400="Short",L400-N(S400),N(S400)-L400)*IF(K400="",$C$3,K400)*J400-N(T400))</f>
        <v/>
      </c>
      <c r="AD400" s="17" t="str">
        <f aca="false">IF(OR(AC400="",AB400=""),"",IF(AB400&gt;0,AC400/AB400,""))</f>
        <v/>
      </c>
      <c r="AE400" s="18" t="str">
        <f aca="false">IF(OR(AC400="",Q400=""),"",DATE(YEAR(Q400),MONTH(Q400),1))</f>
        <v/>
      </c>
      <c r="AF400" s="15" t="str">
        <f aca="false">IF(AC400="","",1)</f>
        <v/>
      </c>
    </row>
    <row r="401" customFormat="false" ht="15" hidden="false" customHeight="false" outlineLevel="0" collapsed="false">
      <c r="A401" s="8"/>
      <c r="B401" s="9"/>
      <c r="C401" s="34"/>
      <c r="D401" s="34"/>
      <c r="E401" s="34"/>
      <c r="F401" s="10"/>
      <c r="G401" s="10"/>
      <c r="H401" s="8"/>
      <c r="I401" s="10"/>
      <c r="J401" s="9"/>
      <c r="K401" s="9"/>
      <c r="L401" s="10"/>
      <c r="M401" s="11"/>
      <c r="N401" s="12"/>
      <c r="O401" s="13"/>
      <c r="P401" s="13"/>
      <c r="Q401" s="8"/>
      <c r="R401" s="34"/>
      <c r="S401" s="10"/>
      <c r="T401" s="14"/>
      <c r="U401" s="14"/>
      <c r="V401" s="34"/>
      <c r="W401" s="34"/>
      <c r="X401" s="13"/>
      <c r="Y401" s="15" t="str">
        <f aca="false">IF(OR(A401="",H401=""),"",H401-A401)</f>
        <v/>
      </c>
      <c r="Z401" s="15" t="str">
        <f aca="false">IF(OR(A401="",Q401=""),"",Q401-A401)</f>
        <v/>
      </c>
      <c r="AA401" s="16" t="str">
        <f aca="false">IF(OR(L401="",J401=""),"",L401*IF(K401="",$C$3,K401)*J401*IF(E401="Short",1,-1))</f>
        <v/>
      </c>
      <c r="AB401" s="16" t="str">
        <f aca="false">IF(OR(A401="",L401="",J401=""),"",IF(N(U401)&gt;0,U401,IF(E401="Long",L401*IF(K401="",$C$3,K401)*J401,IF(AND(N(F401)&gt;0,N(G401)&gt;0),MAX(0,ABS(F401-G401)-L401)*IF(K401="",$C$3,K401)*J401,IF(AND(D401="Put",N(F401)&gt;0),MAX(0,F401-L401)*IF(K401="",$C$3,K401)*J401,"")))))</f>
        <v/>
      </c>
      <c r="AC401" s="16" t="str">
        <f aca="false">IF(OR(A401="",L401="",J401="",R401="",R401="Open"),"",IF(E401="Short",L401-N(S401),N(S401)-L401)*IF(K401="",$C$3,K401)*J401-N(T401))</f>
        <v/>
      </c>
      <c r="AD401" s="17" t="str">
        <f aca="false">IF(OR(AC401="",AB401=""),"",IF(AB401&gt;0,AC401/AB401,""))</f>
        <v/>
      </c>
      <c r="AE401" s="18" t="str">
        <f aca="false">IF(OR(AC401="",Q401=""),"",DATE(YEAR(Q401),MONTH(Q401),1))</f>
        <v/>
      </c>
      <c r="AF401" s="15" t="str">
        <f aca="false">IF(AC401="","",1)</f>
        <v/>
      </c>
    </row>
    <row r="402" customFormat="false" ht="15" hidden="false" customHeight="false" outlineLevel="0" collapsed="false">
      <c r="A402" s="8"/>
      <c r="B402" s="9"/>
      <c r="C402" s="34"/>
      <c r="D402" s="34"/>
      <c r="E402" s="34"/>
      <c r="F402" s="10"/>
      <c r="G402" s="10"/>
      <c r="H402" s="8"/>
      <c r="I402" s="10"/>
      <c r="J402" s="9"/>
      <c r="K402" s="9"/>
      <c r="L402" s="10"/>
      <c r="M402" s="11"/>
      <c r="N402" s="12"/>
      <c r="O402" s="13"/>
      <c r="P402" s="13"/>
      <c r="Q402" s="8"/>
      <c r="R402" s="34"/>
      <c r="S402" s="10"/>
      <c r="T402" s="14"/>
      <c r="U402" s="14"/>
      <c r="V402" s="34"/>
      <c r="W402" s="34"/>
      <c r="X402" s="13"/>
      <c r="Y402" s="15" t="str">
        <f aca="false">IF(OR(A402="",H402=""),"",H402-A402)</f>
        <v/>
      </c>
      <c r="Z402" s="15" t="str">
        <f aca="false">IF(OR(A402="",Q402=""),"",Q402-A402)</f>
        <v/>
      </c>
      <c r="AA402" s="16" t="str">
        <f aca="false">IF(OR(L402="",J402=""),"",L402*IF(K402="",$C$3,K402)*J402*IF(E402="Short",1,-1))</f>
        <v/>
      </c>
      <c r="AB402" s="16" t="str">
        <f aca="false">IF(OR(A402="",L402="",J402=""),"",IF(N(U402)&gt;0,U402,IF(E402="Long",L402*IF(K402="",$C$3,K402)*J402,IF(AND(N(F402)&gt;0,N(G402)&gt;0),MAX(0,ABS(F402-G402)-L402)*IF(K402="",$C$3,K402)*J402,IF(AND(D402="Put",N(F402)&gt;0),MAX(0,F402-L402)*IF(K402="",$C$3,K402)*J402,"")))))</f>
        <v/>
      </c>
      <c r="AC402" s="16" t="str">
        <f aca="false">IF(OR(A402="",L402="",J402="",R402="",R402="Open"),"",IF(E402="Short",L402-N(S402),N(S402)-L402)*IF(K402="",$C$3,K402)*J402-N(T402))</f>
        <v/>
      </c>
      <c r="AD402" s="17" t="str">
        <f aca="false">IF(OR(AC402="",AB402=""),"",IF(AB402&gt;0,AC402/AB402,""))</f>
        <v/>
      </c>
      <c r="AE402" s="18" t="str">
        <f aca="false">IF(OR(AC402="",Q402=""),"",DATE(YEAR(Q402),MONTH(Q402),1))</f>
        <v/>
      </c>
      <c r="AF402" s="15" t="str">
        <f aca="false">IF(AC402="","",1)</f>
        <v/>
      </c>
    </row>
    <row r="403" customFormat="false" ht="15" hidden="false" customHeight="false" outlineLevel="0" collapsed="false">
      <c r="A403" s="8"/>
      <c r="B403" s="9"/>
      <c r="C403" s="34"/>
      <c r="D403" s="34"/>
      <c r="E403" s="34"/>
      <c r="F403" s="10"/>
      <c r="G403" s="10"/>
      <c r="H403" s="8"/>
      <c r="I403" s="10"/>
      <c r="J403" s="9"/>
      <c r="K403" s="9"/>
      <c r="L403" s="10"/>
      <c r="M403" s="11"/>
      <c r="N403" s="12"/>
      <c r="O403" s="13"/>
      <c r="P403" s="13"/>
      <c r="Q403" s="8"/>
      <c r="R403" s="34"/>
      <c r="S403" s="10"/>
      <c r="T403" s="14"/>
      <c r="U403" s="14"/>
      <c r="V403" s="34"/>
      <c r="W403" s="34"/>
      <c r="X403" s="13"/>
      <c r="Y403" s="15" t="str">
        <f aca="false">IF(OR(A403="",H403=""),"",H403-A403)</f>
        <v/>
      </c>
      <c r="Z403" s="15" t="str">
        <f aca="false">IF(OR(A403="",Q403=""),"",Q403-A403)</f>
        <v/>
      </c>
      <c r="AA403" s="16" t="str">
        <f aca="false">IF(OR(L403="",J403=""),"",L403*IF(K403="",$C$3,K403)*J403*IF(E403="Short",1,-1))</f>
        <v/>
      </c>
      <c r="AB403" s="16" t="str">
        <f aca="false">IF(OR(A403="",L403="",J403=""),"",IF(N(U403)&gt;0,U403,IF(E403="Long",L403*IF(K403="",$C$3,K403)*J403,IF(AND(N(F403)&gt;0,N(G403)&gt;0),MAX(0,ABS(F403-G403)-L403)*IF(K403="",$C$3,K403)*J403,IF(AND(D403="Put",N(F403)&gt;0),MAX(0,F403-L403)*IF(K403="",$C$3,K403)*J403,"")))))</f>
        <v/>
      </c>
      <c r="AC403" s="16" t="str">
        <f aca="false">IF(OR(A403="",L403="",J403="",R403="",R403="Open"),"",IF(E403="Short",L403-N(S403),N(S403)-L403)*IF(K403="",$C$3,K403)*J403-N(T403))</f>
        <v/>
      </c>
      <c r="AD403" s="17" t="str">
        <f aca="false">IF(OR(AC403="",AB403=""),"",IF(AB403&gt;0,AC403/AB403,""))</f>
        <v/>
      </c>
      <c r="AE403" s="18" t="str">
        <f aca="false">IF(OR(AC403="",Q403=""),"",DATE(YEAR(Q403),MONTH(Q403),1))</f>
        <v/>
      </c>
      <c r="AF403" s="15" t="str">
        <f aca="false">IF(AC403="","",1)</f>
        <v/>
      </c>
    </row>
    <row r="404" customFormat="false" ht="15" hidden="false" customHeight="false" outlineLevel="0" collapsed="false">
      <c r="A404" s="8"/>
      <c r="B404" s="9"/>
      <c r="C404" s="34"/>
      <c r="D404" s="34"/>
      <c r="E404" s="34"/>
      <c r="F404" s="10"/>
      <c r="G404" s="10"/>
      <c r="H404" s="8"/>
      <c r="I404" s="10"/>
      <c r="J404" s="9"/>
      <c r="K404" s="9"/>
      <c r="L404" s="10"/>
      <c r="M404" s="11"/>
      <c r="N404" s="12"/>
      <c r="O404" s="13"/>
      <c r="P404" s="13"/>
      <c r="Q404" s="8"/>
      <c r="R404" s="34"/>
      <c r="S404" s="10"/>
      <c r="T404" s="14"/>
      <c r="U404" s="14"/>
      <c r="V404" s="34"/>
      <c r="W404" s="34"/>
      <c r="X404" s="13"/>
      <c r="Y404" s="15" t="str">
        <f aca="false">IF(OR(A404="",H404=""),"",H404-A404)</f>
        <v/>
      </c>
      <c r="Z404" s="15" t="str">
        <f aca="false">IF(OR(A404="",Q404=""),"",Q404-A404)</f>
        <v/>
      </c>
      <c r="AA404" s="16" t="str">
        <f aca="false">IF(OR(L404="",J404=""),"",L404*IF(K404="",$C$3,K404)*J404*IF(E404="Short",1,-1))</f>
        <v/>
      </c>
      <c r="AB404" s="16" t="str">
        <f aca="false">IF(OR(A404="",L404="",J404=""),"",IF(N(U404)&gt;0,U404,IF(E404="Long",L404*IF(K404="",$C$3,K404)*J404,IF(AND(N(F404)&gt;0,N(G404)&gt;0),MAX(0,ABS(F404-G404)-L404)*IF(K404="",$C$3,K404)*J404,IF(AND(D404="Put",N(F404)&gt;0),MAX(0,F404-L404)*IF(K404="",$C$3,K404)*J404,"")))))</f>
        <v/>
      </c>
      <c r="AC404" s="16" t="str">
        <f aca="false">IF(OR(A404="",L404="",J404="",R404="",R404="Open"),"",IF(E404="Short",L404-N(S404),N(S404)-L404)*IF(K404="",$C$3,K404)*J404-N(T404))</f>
        <v/>
      </c>
      <c r="AD404" s="17" t="str">
        <f aca="false">IF(OR(AC404="",AB404=""),"",IF(AB404&gt;0,AC404/AB404,""))</f>
        <v/>
      </c>
      <c r="AE404" s="18" t="str">
        <f aca="false">IF(OR(AC404="",Q404=""),"",DATE(YEAR(Q404),MONTH(Q404),1))</f>
        <v/>
      </c>
      <c r="AF404" s="15" t="str">
        <f aca="false">IF(AC404="","",1)</f>
        <v/>
      </c>
    </row>
    <row r="405" customFormat="false" ht="15" hidden="false" customHeight="false" outlineLevel="0" collapsed="false">
      <c r="A405" s="8"/>
      <c r="B405" s="9"/>
      <c r="C405" s="34"/>
      <c r="D405" s="34"/>
      <c r="E405" s="34"/>
      <c r="F405" s="10"/>
      <c r="G405" s="10"/>
      <c r="H405" s="8"/>
      <c r="I405" s="10"/>
      <c r="J405" s="9"/>
      <c r="K405" s="9"/>
      <c r="L405" s="10"/>
      <c r="M405" s="11"/>
      <c r="N405" s="12"/>
      <c r="O405" s="13"/>
      <c r="P405" s="13"/>
      <c r="Q405" s="8"/>
      <c r="R405" s="34"/>
      <c r="S405" s="10"/>
      <c r="T405" s="14"/>
      <c r="U405" s="14"/>
      <c r="V405" s="34"/>
      <c r="W405" s="34"/>
      <c r="X405" s="13"/>
      <c r="Y405" s="15" t="str">
        <f aca="false">IF(OR(A405="",H405=""),"",H405-A405)</f>
        <v/>
      </c>
      <c r="Z405" s="15" t="str">
        <f aca="false">IF(OR(A405="",Q405=""),"",Q405-A405)</f>
        <v/>
      </c>
      <c r="AA405" s="16" t="str">
        <f aca="false">IF(OR(L405="",J405=""),"",L405*IF(K405="",$C$3,K405)*J405*IF(E405="Short",1,-1))</f>
        <v/>
      </c>
      <c r="AB405" s="16" t="str">
        <f aca="false">IF(OR(A405="",L405="",J405=""),"",IF(N(U405)&gt;0,U405,IF(E405="Long",L405*IF(K405="",$C$3,K405)*J405,IF(AND(N(F405)&gt;0,N(G405)&gt;0),MAX(0,ABS(F405-G405)-L405)*IF(K405="",$C$3,K405)*J405,IF(AND(D405="Put",N(F405)&gt;0),MAX(0,F405-L405)*IF(K405="",$C$3,K405)*J405,"")))))</f>
        <v/>
      </c>
      <c r="AC405" s="16" t="str">
        <f aca="false">IF(OR(A405="",L405="",J405="",R405="",R405="Open"),"",IF(E405="Short",L405-N(S405),N(S405)-L405)*IF(K405="",$C$3,K405)*J405-N(T405))</f>
        <v/>
      </c>
      <c r="AD405" s="17" t="str">
        <f aca="false">IF(OR(AC405="",AB405=""),"",IF(AB405&gt;0,AC405/AB405,""))</f>
        <v/>
      </c>
      <c r="AE405" s="18" t="str">
        <f aca="false">IF(OR(AC405="",Q405=""),"",DATE(YEAR(Q405),MONTH(Q405),1))</f>
        <v/>
      </c>
      <c r="AF405" s="15" t="str">
        <f aca="false">IF(AC405="","",1)</f>
        <v/>
      </c>
    </row>
    <row r="406" customFormat="false" ht="15" hidden="false" customHeight="false" outlineLevel="0" collapsed="false">
      <c r="A406" s="8"/>
      <c r="B406" s="9"/>
      <c r="C406" s="34"/>
      <c r="D406" s="34"/>
      <c r="E406" s="34"/>
      <c r="F406" s="10"/>
      <c r="G406" s="10"/>
      <c r="H406" s="8"/>
      <c r="I406" s="10"/>
      <c r="J406" s="9"/>
      <c r="K406" s="9"/>
      <c r="L406" s="10"/>
      <c r="M406" s="11"/>
      <c r="N406" s="12"/>
      <c r="O406" s="13"/>
      <c r="P406" s="13"/>
      <c r="Q406" s="8"/>
      <c r="R406" s="34"/>
      <c r="S406" s="10"/>
      <c r="T406" s="14"/>
      <c r="U406" s="14"/>
      <c r="V406" s="34"/>
      <c r="W406" s="34"/>
      <c r="X406" s="13"/>
      <c r="Y406" s="15" t="str">
        <f aca="false">IF(OR(A406="",H406=""),"",H406-A406)</f>
        <v/>
      </c>
      <c r="Z406" s="15" t="str">
        <f aca="false">IF(OR(A406="",Q406=""),"",Q406-A406)</f>
        <v/>
      </c>
      <c r="AA406" s="16" t="str">
        <f aca="false">IF(OR(L406="",J406=""),"",L406*IF(K406="",$C$3,K406)*J406*IF(E406="Short",1,-1))</f>
        <v/>
      </c>
      <c r="AB406" s="16" t="str">
        <f aca="false">IF(OR(A406="",L406="",J406=""),"",IF(N(U406)&gt;0,U406,IF(E406="Long",L406*IF(K406="",$C$3,K406)*J406,IF(AND(N(F406)&gt;0,N(G406)&gt;0),MAX(0,ABS(F406-G406)-L406)*IF(K406="",$C$3,K406)*J406,IF(AND(D406="Put",N(F406)&gt;0),MAX(0,F406-L406)*IF(K406="",$C$3,K406)*J406,"")))))</f>
        <v/>
      </c>
      <c r="AC406" s="16" t="str">
        <f aca="false">IF(OR(A406="",L406="",J406="",R406="",R406="Open"),"",IF(E406="Short",L406-N(S406),N(S406)-L406)*IF(K406="",$C$3,K406)*J406-N(T406))</f>
        <v/>
      </c>
      <c r="AD406" s="17" t="str">
        <f aca="false">IF(OR(AC406="",AB406=""),"",IF(AB406&gt;0,AC406/AB406,""))</f>
        <v/>
      </c>
      <c r="AE406" s="18" t="str">
        <f aca="false">IF(OR(AC406="",Q406=""),"",DATE(YEAR(Q406),MONTH(Q406),1))</f>
        <v/>
      </c>
      <c r="AF406" s="15" t="str">
        <f aca="false">IF(AC406="","",1)</f>
        <v/>
      </c>
    </row>
    <row r="407" customFormat="false" ht="15" hidden="false" customHeight="false" outlineLevel="0" collapsed="false">
      <c r="A407" s="8"/>
      <c r="B407" s="9"/>
      <c r="C407" s="34"/>
      <c r="D407" s="34"/>
      <c r="E407" s="34"/>
      <c r="F407" s="10"/>
      <c r="G407" s="10"/>
      <c r="H407" s="8"/>
      <c r="I407" s="10"/>
      <c r="J407" s="9"/>
      <c r="K407" s="9"/>
      <c r="L407" s="10"/>
      <c r="M407" s="11"/>
      <c r="N407" s="12"/>
      <c r="O407" s="13"/>
      <c r="P407" s="13"/>
      <c r="Q407" s="8"/>
      <c r="R407" s="34"/>
      <c r="S407" s="10"/>
      <c r="T407" s="14"/>
      <c r="U407" s="14"/>
      <c r="V407" s="34"/>
      <c r="W407" s="34"/>
      <c r="X407" s="13"/>
      <c r="Y407" s="15" t="str">
        <f aca="false">IF(OR(A407="",H407=""),"",H407-A407)</f>
        <v/>
      </c>
      <c r="Z407" s="15" t="str">
        <f aca="false">IF(OR(A407="",Q407=""),"",Q407-A407)</f>
        <v/>
      </c>
      <c r="AA407" s="16" t="str">
        <f aca="false">IF(OR(L407="",J407=""),"",L407*IF(K407="",$C$3,K407)*J407*IF(E407="Short",1,-1))</f>
        <v/>
      </c>
      <c r="AB407" s="16" t="str">
        <f aca="false">IF(OR(A407="",L407="",J407=""),"",IF(N(U407)&gt;0,U407,IF(E407="Long",L407*IF(K407="",$C$3,K407)*J407,IF(AND(N(F407)&gt;0,N(G407)&gt;0),MAX(0,ABS(F407-G407)-L407)*IF(K407="",$C$3,K407)*J407,IF(AND(D407="Put",N(F407)&gt;0),MAX(0,F407-L407)*IF(K407="",$C$3,K407)*J407,"")))))</f>
        <v/>
      </c>
      <c r="AC407" s="16" t="str">
        <f aca="false">IF(OR(A407="",L407="",J407="",R407="",R407="Open"),"",IF(E407="Short",L407-N(S407),N(S407)-L407)*IF(K407="",$C$3,K407)*J407-N(T407))</f>
        <v/>
      </c>
      <c r="AD407" s="17" t="str">
        <f aca="false">IF(OR(AC407="",AB407=""),"",IF(AB407&gt;0,AC407/AB407,""))</f>
        <v/>
      </c>
      <c r="AE407" s="18" t="str">
        <f aca="false">IF(OR(AC407="",Q407=""),"",DATE(YEAR(Q407),MONTH(Q407),1))</f>
        <v/>
      </c>
      <c r="AF407" s="15" t="str">
        <f aca="false">IF(AC407="","",1)</f>
        <v/>
      </c>
    </row>
    <row r="408" customFormat="false" ht="15" hidden="false" customHeight="false" outlineLevel="0" collapsed="false">
      <c r="A408" s="8"/>
      <c r="B408" s="9"/>
      <c r="C408" s="34"/>
      <c r="D408" s="34"/>
      <c r="E408" s="34"/>
      <c r="F408" s="10"/>
      <c r="G408" s="10"/>
      <c r="H408" s="8"/>
      <c r="I408" s="10"/>
      <c r="J408" s="9"/>
      <c r="K408" s="9"/>
      <c r="L408" s="10"/>
      <c r="M408" s="11"/>
      <c r="N408" s="12"/>
      <c r="O408" s="13"/>
      <c r="P408" s="13"/>
      <c r="Q408" s="8"/>
      <c r="R408" s="34"/>
      <c r="S408" s="10"/>
      <c r="T408" s="14"/>
      <c r="U408" s="14"/>
      <c r="V408" s="34"/>
      <c r="W408" s="34"/>
      <c r="X408" s="13"/>
      <c r="Y408" s="15" t="str">
        <f aca="false">IF(OR(A408="",H408=""),"",H408-A408)</f>
        <v/>
      </c>
      <c r="Z408" s="15" t="str">
        <f aca="false">IF(OR(A408="",Q408=""),"",Q408-A408)</f>
        <v/>
      </c>
      <c r="AA408" s="16" t="str">
        <f aca="false">IF(OR(L408="",J408=""),"",L408*IF(K408="",$C$3,K408)*J408*IF(E408="Short",1,-1))</f>
        <v/>
      </c>
      <c r="AB408" s="16" t="str">
        <f aca="false">IF(OR(A408="",L408="",J408=""),"",IF(N(U408)&gt;0,U408,IF(E408="Long",L408*IF(K408="",$C$3,K408)*J408,IF(AND(N(F408)&gt;0,N(G408)&gt;0),MAX(0,ABS(F408-G408)-L408)*IF(K408="",$C$3,K408)*J408,IF(AND(D408="Put",N(F408)&gt;0),MAX(0,F408-L408)*IF(K408="",$C$3,K408)*J408,"")))))</f>
        <v/>
      </c>
      <c r="AC408" s="16" t="str">
        <f aca="false">IF(OR(A408="",L408="",J408="",R408="",R408="Open"),"",IF(E408="Short",L408-N(S408),N(S408)-L408)*IF(K408="",$C$3,K408)*J408-N(T408))</f>
        <v/>
      </c>
      <c r="AD408" s="17" t="str">
        <f aca="false">IF(OR(AC408="",AB408=""),"",IF(AB408&gt;0,AC408/AB408,""))</f>
        <v/>
      </c>
      <c r="AE408" s="18" t="str">
        <f aca="false">IF(OR(AC408="",Q408=""),"",DATE(YEAR(Q408),MONTH(Q408),1))</f>
        <v/>
      </c>
      <c r="AF408" s="15" t="str">
        <f aca="false">IF(AC408="","",1)</f>
        <v/>
      </c>
    </row>
    <row r="409" customFormat="false" ht="15" hidden="false" customHeight="false" outlineLevel="0" collapsed="false">
      <c r="A409" s="8"/>
      <c r="B409" s="9"/>
      <c r="C409" s="34"/>
      <c r="D409" s="34"/>
      <c r="E409" s="34"/>
      <c r="F409" s="10"/>
      <c r="G409" s="10"/>
      <c r="H409" s="8"/>
      <c r="I409" s="10"/>
      <c r="J409" s="9"/>
      <c r="K409" s="9"/>
      <c r="L409" s="10"/>
      <c r="M409" s="11"/>
      <c r="N409" s="12"/>
      <c r="O409" s="13"/>
      <c r="P409" s="13"/>
      <c r="Q409" s="8"/>
      <c r="R409" s="34"/>
      <c r="S409" s="10"/>
      <c r="T409" s="14"/>
      <c r="U409" s="14"/>
      <c r="V409" s="34"/>
      <c r="W409" s="34"/>
      <c r="X409" s="13"/>
      <c r="Y409" s="15" t="str">
        <f aca="false">IF(OR(A409="",H409=""),"",H409-A409)</f>
        <v/>
      </c>
      <c r="Z409" s="15" t="str">
        <f aca="false">IF(OR(A409="",Q409=""),"",Q409-A409)</f>
        <v/>
      </c>
      <c r="AA409" s="16" t="str">
        <f aca="false">IF(OR(L409="",J409=""),"",L409*IF(K409="",$C$3,K409)*J409*IF(E409="Short",1,-1))</f>
        <v/>
      </c>
      <c r="AB409" s="16" t="str">
        <f aca="false">IF(OR(A409="",L409="",J409=""),"",IF(N(U409)&gt;0,U409,IF(E409="Long",L409*IF(K409="",$C$3,K409)*J409,IF(AND(N(F409)&gt;0,N(G409)&gt;0),MAX(0,ABS(F409-G409)-L409)*IF(K409="",$C$3,K409)*J409,IF(AND(D409="Put",N(F409)&gt;0),MAX(0,F409-L409)*IF(K409="",$C$3,K409)*J409,"")))))</f>
        <v/>
      </c>
      <c r="AC409" s="16" t="str">
        <f aca="false">IF(OR(A409="",L409="",J409="",R409="",R409="Open"),"",IF(E409="Short",L409-N(S409),N(S409)-L409)*IF(K409="",$C$3,K409)*J409-N(T409))</f>
        <v/>
      </c>
      <c r="AD409" s="17" t="str">
        <f aca="false">IF(OR(AC409="",AB409=""),"",IF(AB409&gt;0,AC409/AB409,""))</f>
        <v/>
      </c>
      <c r="AE409" s="18" t="str">
        <f aca="false">IF(OR(AC409="",Q409=""),"",DATE(YEAR(Q409),MONTH(Q409),1))</f>
        <v/>
      </c>
      <c r="AF409" s="15" t="str">
        <f aca="false">IF(AC409="","",1)</f>
        <v/>
      </c>
    </row>
    <row r="410" customFormat="false" ht="15" hidden="false" customHeight="false" outlineLevel="0" collapsed="false">
      <c r="A410" s="8"/>
      <c r="B410" s="9"/>
      <c r="C410" s="34"/>
      <c r="D410" s="34"/>
      <c r="E410" s="34"/>
      <c r="F410" s="10"/>
      <c r="G410" s="10"/>
      <c r="H410" s="8"/>
      <c r="I410" s="10"/>
      <c r="J410" s="9"/>
      <c r="K410" s="9"/>
      <c r="L410" s="10"/>
      <c r="M410" s="11"/>
      <c r="N410" s="12"/>
      <c r="O410" s="13"/>
      <c r="P410" s="13"/>
      <c r="Q410" s="8"/>
      <c r="R410" s="34"/>
      <c r="S410" s="10"/>
      <c r="T410" s="14"/>
      <c r="U410" s="14"/>
      <c r="V410" s="34"/>
      <c r="W410" s="34"/>
      <c r="X410" s="13"/>
      <c r="Y410" s="15" t="str">
        <f aca="false">IF(OR(A410="",H410=""),"",H410-A410)</f>
        <v/>
      </c>
      <c r="Z410" s="15" t="str">
        <f aca="false">IF(OR(A410="",Q410=""),"",Q410-A410)</f>
        <v/>
      </c>
      <c r="AA410" s="16" t="str">
        <f aca="false">IF(OR(L410="",J410=""),"",L410*IF(K410="",$C$3,K410)*J410*IF(E410="Short",1,-1))</f>
        <v/>
      </c>
      <c r="AB410" s="16" t="str">
        <f aca="false">IF(OR(A410="",L410="",J410=""),"",IF(N(U410)&gt;0,U410,IF(E410="Long",L410*IF(K410="",$C$3,K410)*J410,IF(AND(N(F410)&gt;0,N(G410)&gt;0),MAX(0,ABS(F410-G410)-L410)*IF(K410="",$C$3,K410)*J410,IF(AND(D410="Put",N(F410)&gt;0),MAX(0,F410-L410)*IF(K410="",$C$3,K410)*J410,"")))))</f>
        <v/>
      </c>
      <c r="AC410" s="16" t="str">
        <f aca="false">IF(OR(A410="",L410="",J410="",R410="",R410="Open"),"",IF(E410="Short",L410-N(S410),N(S410)-L410)*IF(K410="",$C$3,K410)*J410-N(T410))</f>
        <v/>
      </c>
      <c r="AD410" s="17" t="str">
        <f aca="false">IF(OR(AC410="",AB410=""),"",IF(AB410&gt;0,AC410/AB410,""))</f>
        <v/>
      </c>
      <c r="AE410" s="18" t="str">
        <f aca="false">IF(OR(AC410="",Q410=""),"",DATE(YEAR(Q410),MONTH(Q410),1))</f>
        <v/>
      </c>
      <c r="AF410" s="15" t="str">
        <f aca="false">IF(AC410="","",1)</f>
        <v/>
      </c>
    </row>
    <row r="411" customFormat="false" ht="15" hidden="false" customHeight="false" outlineLevel="0" collapsed="false">
      <c r="A411" s="8"/>
      <c r="B411" s="9"/>
      <c r="C411" s="34"/>
      <c r="D411" s="34"/>
      <c r="E411" s="34"/>
      <c r="F411" s="10"/>
      <c r="G411" s="10"/>
      <c r="H411" s="8"/>
      <c r="I411" s="10"/>
      <c r="J411" s="9"/>
      <c r="K411" s="9"/>
      <c r="L411" s="10"/>
      <c r="M411" s="11"/>
      <c r="N411" s="12"/>
      <c r="O411" s="13"/>
      <c r="P411" s="13"/>
      <c r="Q411" s="8"/>
      <c r="R411" s="34"/>
      <c r="S411" s="10"/>
      <c r="T411" s="14"/>
      <c r="U411" s="14"/>
      <c r="V411" s="34"/>
      <c r="W411" s="34"/>
      <c r="X411" s="13"/>
      <c r="Y411" s="15" t="str">
        <f aca="false">IF(OR(A411="",H411=""),"",H411-A411)</f>
        <v/>
      </c>
      <c r="Z411" s="15" t="str">
        <f aca="false">IF(OR(A411="",Q411=""),"",Q411-A411)</f>
        <v/>
      </c>
      <c r="AA411" s="16" t="str">
        <f aca="false">IF(OR(L411="",J411=""),"",L411*IF(K411="",$C$3,K411)*J411*IF(E411="Short",1,-1))</f>
        <v/>
      </c>
      <c r="AB411" s="16" t="str">
        <f aca="false">IF(OR(A411="",L411="",J411=""),"",IF(N(U411)&gt;0,U411,IF(E411="Long",L411*IF(K411="",$C$3,K411)*J411,IF(AND(N(F411)&gt;0,N(G411)&gt;0),MAX(0,ABS(F411-G411)-L411)*IF(K411="",$C$3,K411)*J411,IF(AND(D411="Put",N(F411)&gt;0),MAX(0,F411-L411)*IF(K411="",$C$3,K411)*J411,"")))))</f>
        <v/>
      </c>
      <c r="AC411" s="16" t="str">
        <f aca="false">IF(OR(A411="",L411="",J411="",R411="",R411="Open"),"",IF(E411="Short",L411-N(S411),N(S411)-L411)*IF(K411="",$C$3,K411)*J411-N(T411))</f>
        <v/>
      </c>
      <c r="AD411" s="17" t="str">
        <f aca="false">IF(OR(AC411="",AB411=""),"",IF(AB411&gt;0,AC411/AB411,""))</f>
        <v/>
      </c>
      <c r="AE411" s="18" t="str">
        <f aca="false">IF(OR(AC411="",Q411=""),"",DATE(YEAR(Q411),MONTH(Q411),1))</f>
        <v/>
      </c>
      <c r="AF411" s="15" t="str">
        <f aca="false">IF(AC411="","",1)</f>
        <v/>
      </c>
    </row>
    <row r="412" customFormat="false" ht="15" hidden="false" customHeight="false" outlineLevel="0" collapsed="false">
      <c r="A412" s="8"/>
      <c r="B412" s="9"/>
      <c r="C412" s="34"/>
      <c r="D412" s="34"/>
      <c r="E412" s="34"/>
      <c r="F412" s="10"/>
      <c r="G412" s="10"/>
      <c r="H412" s="8"/>
      <c r="I412" s="10"/>
      <c r="J412" s="9"/>
      <c r="K412" s="9"/>
      <c r="L412" s="10"/>
      <c r="M412" s="11"/>
      <c r="N412" s="12"/>
      <c r="O412" s="13"/>
      <c r="P412" s="13"/>
      <c r="Q412" s="8"/>
      <c r="R412" s="34"/>
      <c r="S412" s="10"/>
      <c r="T412" s="14"/>
      <c r="U412" s="14"/>
      <c r="V412" s="34"/>
      <c r="W412" s="34"/>
      <c r="X412" s="13"/>
      <c r="Y412" s="15" t="str">
        <f aca="false">IF(OR(A412="",H412=""),"",H412-A412)</f>
        <v/>
      </c>
      <c r="Z412" s="15" t="str">
        <f aca="false">IF(OR(A412="",Q412=""),"",Q412-A412)</f>
        <v/>
      </c>
      <c r="AA412" s="16" t="str">
        <f aca="false">IF(OR(L412="",J412=""),"",L412*IF(K412="",$C$3,K412)*J412*IF(E412="Short",1,-1))</f>
        <v/>
      </c>
      <c r="AB412" s="16" t="str">
        <f aca="false">IF(OR(A412="",L412="",J412=""),"",IF(N(U412)&gt;0,U412,IF(E412="Long",L412*IF(K412="",$C$3,K412)*J412,IF(AND(N(F412)&gt;0,N(G412)&gt;0),MAX(0,ABS(F412-G412)-L412)*IF(K412="",$C$3,K412)*J412,IF(AND(D412="Put",N(F412)&gt;0),MAX(0,F412-L412)*IF(K412="",$C$3,K412)*J412,"")))))</f>
        <v/>
      </c>
      <c r="AC412" s="16" t="str">
        <f aca="false">IF(OR(A412="",L412="",J412="",R412="",R412="Open"),"",IF(E412="Short",L412-N(S412),N(S412)-L412)*IF(K412="",$C$3,K412)*J412-N(T412))</f>
        <v/>
      </c>
      <c r="AD412" s="17" t="str">
        <f aca="false">IF(OR(AC412="",AB412=""),"",IF(AB412&gt;0,AC412/AB412,""))</f>
        <v/>
      </c>
      <c r="AE412" s="18" t="str">
        <f aca="false">IF(OR(AC412="",Q412=""),"",DATE(YEAR(Q412),MONTH(Q412),1))</f>
        <v/>
      </c>
      <c r="AF412" s="15" t="str">
        <f aca="false">IF(AC412="","",1)</f>
        <v/>
      </c>
    </row>
    <row r="413" customFormat="false" ht="15" hidden="false" customHeight="false" outlineLevel="0" collapsed="false">
      <c r="A413" s="8"/>
      <c r="B413" s="9"/>
      <c r="C413" s="34"/>
      <c r="D413" s="34"/>
      <c r="E413" s="34"/>
      <c r="F413" s="10"/>
      <c r="G413" s="10"/>
      <c r="H413" s="8"/>
      <c r="I413" s="10"/>
      <c r="J413" s="9"/>
      <c r="K413" s="9"/>
      <c r="L413" s="10"/>
      <c r="M413" s="11"/>
      <c r="N413" s="12"/>
      <c r="O413" s="13"/>
      <c r="P413" s="13"/>
      <c r="Q413" s="8"/>
      <c r="R413" s="34"/>
      <c r="S413" s="10"/>
      <c r="T413" s="14"/>
      <c r="U413" s="14"/>
      <c r="V413" s="34"/>
      <c r="W413" s="34"/>
      <c r="X413" s="13"/>
      <c r="Y413" s="15" t="str">
        <f aca="false">IF(OR(A413="",H413=""),"",H413-A413)</f>
        <v/>
      </c>
      <c r="Z413" s="15" t="str">
        <f aca="false">IF(OR(A413="",Q413=""),"",Q413-A413)</f>
        <v/>
      </c>
      <c r="AA413" s="16" t="str">
        <f aca="false">IF(OR(L413="",J413=""),"",L413*IF(K413="",$C$3,K413)*J413*IF(E413="Short",1,-1))</f>
        <v/>
      </c>
      <c r="AB413" s="16" t="str">
        <f aca="false">IF(OR(A413="",L413="",J413=""),"",IF(N(U413)&gt;0,U413,IF(E413="Long",L413*IF(K413="",$C$3,K413)*J413,IF(AND(N(F413)&gt;0,N(G413)&gt;0),MAX(0,ABS(F413-G413)-L413)*IF(K413="",$C$3,K413)*J413,IF(AND(D413="Put",N(F413)&gt;0),MAX(0,F413-L413)*IF(K413="",$C$3,K413)*J413,"")))))</f>
        <v/>
      </c>
      <c r="AC413" s="16" t="str">
        <f aca="false">IF(OR(A413="",L413="",J413="",R413="",R413="Open"),"",IF(E413="Short",L413-N(S413),N(S413)-L413)*IF(K413="",$C$3,K413)*J413-N(T413))</f>
        <v/>
      </c>
      <c r="AD413" s="17" t="str">
        <f aca="false">IF(OR(AC413="",AB413=""),"",IF(AB413&gt;0,AC413/AB413,""))</f>
        <v/>
      </c>
      <c r="AE413" s="18" t="str">
        <f aca="false">IF(OR(AC413="",Q413=""),"",DATE(YEAR(Q413),MONTH(Q413),1))</f>
        <v/>
      </c>
      <c r="AF413" s="15" t="str">
        <f aca="false">IF(AC413="","",1)</f>
        <v/>
      </c>
    </row>
    <row r="414" customFormat="false" ht="15" hidden="false" customHeight="false" outlineLevel="0" collapsed="false">
      <c r="A414" s="8"/>
      <c r="B414" s="9"/>
      <c r="C414" s="34"/>
      <c r="D414" s="34"/>
      <c r="E414" s="34"/>
      <c r="F414" s="10"/>
      <c r="G414" s="10"/>
      <c r="H414" s="8"/>
      <c r="I414" s="10"/>
      <c r="J414" s="9"/>
      <c r="K414" s="9"/>
      <c r="L414" s="10"/>
      <c r="M414" s="11"/>
      <c r="N414" s="12"/>
      <c r="O414" s="13"/>
      <c r="P414" s="13"/>
      <c r="Q414" s="8"/>
      <c r="R414" s="34"/>
      <c r="S414" s="10"/>
      <c r="T414" s="14"/>
      <c r="U414" s="14"/>
      <c r="V414" s="34"/>
      <c r="W414" s="34"/>
      <c r="X414" s="13"/>
      <c r="Y414" s="15" t="str">
        <f aca="false">IF(OR(A414="",H414=""),"",H414-A414)</f>
        <v/>
      </c>
      <c r="Z414" s="15" t="str">
        <f aca="false">IF(OR(A414="",Q414=""),"",Q414-A414)</f>
        <v/>
      </c>
      <c r="AA414" s="16" t="str">
        <f aca="false">IF(OR(L414="",J414=""),"",L414*IF(K414="",$C$3,K414)*J414*IF(E414="Short",1,-1))</f>
        <v/>
      </c>
      <c r="AB414" s="16" t="str">
        <f aca="false">IF(OR(A414="",L414="",J414=""),"",IF(N(U414)&gt;0,U414,IF(E414="Long",L414*IF(K414="",$C$3,K414)*J414,IF(AND(N(F414)&gt;0,N(G414)&gt;0),MAX(0,ABS(F414-G414)-L414)*IF(K414="",$C$3,K414)*J414,IF(AND(D414="Put",N(F414)&gt;0),MAX(0,F414-L414)*IF(K414="",$C$3,K414)*J414,"")))))</f>
        <v/>
      </c>
      <c r="AC414" s="16" t="str">
        <f aca="false">IF(OR(A414="",L414="",J414="",R414="",R414="Open"),"",IF(E414="Short",L414-N(S414),N(S414)-L414)*IF(K414="",$C$3,K414)*J414-N(T414))</f>
        <v/>
      </c>
      <c r="AD414" s="17" t="str">
        <f aca="false">IF(OR(AC414="",AB414=""),"",IF(AB414&gt;0,AC414/AB414,""))</f>
        <v/>
      </c>
      <c r="AE414" s="18" t="str">
        <f aca="false">IF(OR(AC414="",Q414=""),"",DATE(YEAR(Q414),MONTH(Q414),1))</f>
        <v/>
      </c>
      <c r="AF414" s="15" t="str">
        <f aca="false">IF(AC414="","",1)</f>
        <v/>
      </c>
    </row>
    <row r="415" customFormat="false" ht="15" hidden="false" customHeight="false" outlineLevel="0" collapsed="false">
      <c r="A415" s="8"/>
      <c r="B415" s="9"/>
      <c r="C415" s="34"/>
      <c r="D415" s="34"/>
      <c r="E415" s="34"/>
      <c r="F415" s="10"/>
      <c r="G415" s="10"/>
      <c r="H415" s="8"/>
      <c r="I415" s="10"/>
      <c r="J415" s="9"/>
      <c r="K415" s="9"/>
      <c r="L415" s="10"/>
      <c r="M415" s="11"/>
      <c r="N415" s="12"/>
      <c r="O415" s="13"/>
      <c r="P415" s="13"/>
      <c r="Q415" s="8"/>
      <c r="R415" s="34"/>
      <c r="S415" s="10"/>
      <c r="T415" s="14"/>
      <c r="U415" s="14"/>
      <c r="V415" s="34"/>
      <c r="W415" s="34"/>
      <c r="X415" s="13"/>
      <c r="Y415" s="15" t="str">
        <f aca="false">IF(OR(A415="",H415=""),"",H415-A415)</f>
        <v/>
      </c>
      <c r="Z415" s="15" t="str">
        <f aca="false">IF(OR(A415="",Q415=""),"",Q415-A415)</f>
        <v/>
      </c>
      <c r="AA415" s="16" t="str">
        <f aca="false">IF(OR(L415="",J415=""),"",L415*IF(K415="",$C$3,K415)*J415*IF(E415="Short",1,-1))</f>
        <v/>
      </c>
      <c r="AB415" s="16" t="str">
        <f aca="false">IF(OR(A415="",L415="",J415=""),"",IF(N(U415)&gt;0,U415,IF(E415="Long",L415*IF(K415="",$C$3,K415)*J415,IF(AND(N(F415)&gt;0,N(G415)&gt;0),MAX(0,ABS(F415-G415)-L415)*IF(K415="",$C$3,K415)*J415,IF(AND(D415="Put",N(F415)&gt;0),MAX(0,F415-L415)*IF(K415="",$C$3,K415)*J415,"")))))</f>
        <v/>
      </c>
      <c r="AC415" s="16" t="str">
        <f aca="false">IF(OR(A415="",L415="",J415="",R415="",R415="Open"),"",IF(E415="Short",L415-N(S415),N(S415)-L415)*IF(K415="",$C$3,K415)*J415-N(T415))</f>
        <v/>
      </c>
      <c r="AD415" s="17" t="str">
        <f aca="false">IF(OR(AC415="",AB415=""),"",IF(AB415&gt;0,AC415/AB415,""))</f>
        <v/>
      </c>
      <c r="AE415" s="18" t="str">
        <f aca="false">IF(OR(AC415="",Q415=""),"",DATE(YEAR(Q415),MONTH(Q415),1))</f>
        <v/>
      </c>
      <c r="AF415" s="15" t="str">
        <f aca="false">IF(AC415="","",1)</f>
        <v/>
      </c>
    </row>
    <row r="416" customFormat="false" ht="15" hidden="false" customHeight="false" outlineLevel="0" collapsed="false">
      <c r="A416" s="8"/>
      <c r="B416" s="9"/>
      <c r="C416" s="34"/>
      <c r="D416" s="34"/>
      <c r="E416" s="34"/>
      <c r="F416" s="10"/>
      <c r="G416" s="10"/>
      <c r="H416" s="8"/>
      <c r="I416" s="10"/>
      <c r="J416" s="9"/>
      <c r="K416" s="9"/>
      <c r="L416" s="10"/>
      <c r="M416" s="11"/>
      <c r="N416" s="12"/>
      <c r="O416" s="13"/>
      <c r="P416" s="13"/>
      <c r="Q416" s="8"/>
      <c r="R416" s="34"/>
      <c r="S416" s="10"/>
      <c r="T416" s="14"/>
      <c r="U416" s="14"/>
      <c r="V416" s="34"/>
      <c r="W416" s="34"/>
      <c r="X416" s="13"/>
      <c r="Y416" s="15" t="str">
        <f aca="false">IF(OR(A416="",H416=""),"",H416-A416)</f>
        <v/>
      </c>
      <c r="Z416" s="15" t="str">
        <f aca="false">IF(OR(A416="",Q416=""),"",Q416-A416)</f>
        <v/>
      </c>
      <c r="AA416" s="16" t="str">
        <f aca="false">IF(OR(L416="",J416=""),"",L416*IF(K416="",$C$3,K416)*J416*IF(E416="Short",1,-1))</f>
        <v/>
      </c>
      <c r="AB416" s="16" t="str">
        <f aca="false">IF(OR(A416="",L416="",J416=""),"",IF(N(U416)&gt;0,U416,IF(E416="Long",L416*IF(K416="",$C$3,K416)*J416,IF(AND(N(F416)&gt;0,N(G416)&gt;0),MAX(0,ABS(F416-G416)-L416)*IF(K416="",$C$3,K416)*J416,IF(AND(D416="Put",N(F416)&gt;0),MAX(0,F416-L416)*IF(K416="",$C$3,K416)*J416,"")))))</f>
        <v/>
      </c>
      <c r="AC416" s="16" t="str">
        <f aca="false">IF(OR(A416="",L416="",J416="",R416="",R416="Open"),"",IF(E416="Short",L416-N(S416),N(S416)-L416)*IF(K416="",$C$3,K416)*J416-N(T416))</f>
        <v/>
      </c>
      <c r="AD416" s="17" t="str">
        <f aca="false">IF(OR(AC416="",AB416=""),"",IF(AB416&gt;0,AC416/AB416,""))</f>
        <v/>
      </c>
      <c r="AE416" s="18" t="str">
        <f aca="false">IF(OR(AC416="",Q416=""),"",DATE(YEAR(Q416),MONTH(Q416),1))</f>
        <v/>
      </c>
      <c r="AF416" s="15" t="str">
        <f aca="false">IF(AC416="","",1)</f>
        <v/>
      </c>
    </row>
    <row r="417" customFormat="false" ht="15" hidden="false" customHeight="false" outlineLevel="0" collapsed="false">
      <c r="A417" s="8"/>
      <c r="B417" s="9"/>
      <c r="C417" s="34"/>
      <c r="D417" s="34"/>
      <c r="E417" s="34"/>
      <c r="F417" s="10"/>
      <c r="G417" s="10"/>
      <c r="H417" s="8"/>
      <c r="I417" s="10"/>
      <c r="J417" s="9"/>
      <c r="K417" s="9"/>
      <c r="L417" s="10"/>
      <c r="M417" s="11"/>
      <c r="N417" s="12"/>
      <c r="O417" s="13"/>
      <c r="P417" s="13"/>
      <c r="Q417" s="8"/>
      <c r="R417" s="34"/>
      <c r="S417" s="10"/>
      <c r="T417" s="14"/>
      <c r="U417" s="14"/>
      <c r="V417" s="34"/>
      <c r="W417" s="34"/>
      <c r="X417" s="13"/>
      <c r="Y417" s="15" t="str">
        <f aca="false">IF(OR(A417="",H417=""),"",H417-A417)</f>
        <v/>
      </c>
      <c r="Z417" s="15" t="str">
        <f aca="false">IF(OR(A417="",Q417=""),"",Q417-A417)</f>
        <v/>
      </c>
      <c r="AA417" s="16" t="str">
        <f aca="false">IF(OR(L417="",J417=""),"",L417*IF(K417="",$C$3,K417)*J417*IF(E417="Short",1,-1))</f>
        <v/>
      </c>
      <c r="AB417" s="16" t="str">
        <f aca="false">IF(OR(A417="",L417="",J417=""),"",IF(N(U417)&gt;0,U417,IF(E417="Long",L417*IF(K417="",$C$3,K417)*J417,IF(AND(N(F417)&gt;0,N(G417)&gt;0),MAX(0,ABS(F417-G417)-L417)*IF(K417="",$C$3,K417)*J417,IF(AND(D417="Put",N(F417)&gt;0),MAX(0,F417-L417)*IF(K417="",$C$3,K417)*J417,"")))))</f>
        <v/>
      </c>
      <c r="AC417" s="16" t="str">
        <f aca="false">IF(OR(A417="",L417="",J417="",R417="",R417="Open"),"",IF(E417="Short",L417-N(S417),N(S417)-L417)*IF(K417="",$C$3,K417)*J417-N(T417))</f>
        <v/>
      </c>
      <c r="AD417" s="17" t="str">
        <f aca="false">IF(OR(AC417="",AB417=""),"",IF(AB417&gt;0,AC417/AB417,""))</f>
        <v/>
      </c>
      <c r="AE417" s="18" t="str">
        <f aca="false">IF(OR(AC417="",Q417=""),"",DATE(YEAR(Q417),MONTH(Q417),1))</f>
        <v/>
      </c>
      <c r="AF417" s="15" t="str">
        <f aca="false">IF(AC417="","",1)</f>
        <v/>
      </c>
    </row>
    <row r="418" customFormat="false" ht="15" hidden="false" customHeight="false" outlineLevel="0" collapsed="false">
      <c r="A418" s="8"/>
      <c r="B418" s="9"/>
      <c r="C418" s="34"/>
      <c r="D418" s="34"/>
      <c r="E418" s="34"/>
      <c r="F418" s="10"/>
      <c r="G418" s="10"/>
      <c r="H418" s="8"/>
      <c r="I418" s="10"/>
      <c r="J418" s="9"/>
      <c r="K418" s="9"/>
      <c r="L418" s="10"/>
      <c r="M418" s="11"/>
      <c r="N418" s="12"/>
      <c r="O418" s="13"/>
      <c r="P418" s="13"/>
      <c r="Q418" s="8"/>
      <c r="R418" s="34"/>
      <c r="S418" s="10"/>
      <c r="T418" s="14"/>
      <c r="U418" s="14"/>
      <c r="V418" s="34"/>
      <c r="W418" s="34"/>
      <c r="X418" s="13"/>
      <c r="Y418" s="15" t="str">
        <f aca="false">IF(OR(A418="",H418=""),"",H418-A418)</f>
        <v/>
      </c>
      <c r="Z418" s="15" t="str">
        <f aca="false">IF(OR(A418="",Q418=""),"",Q418-A418)</f>
        <v/>
      </c>
      <c r="AA418" s="16" t="str">
        <f aca="false">IF(OR(L418="",J418=""),"",L418*IF(K418="",$C$3,K418)*J418*IF(E418="Short",1,-1))</f>
        <v/>
      </c>
      <c r="AB418" s="16" t="str">
        <f aca="false">IF(OR(A418="",L418="",J418=""),"",IF(N(U418)&gt;0,U418,IF(E418="Long",L418*IF(K418="",$C$3,K418)*J418,IF(AND(N(F418)&gt;0,N(G418)&gt;0),MAX(0,ABS(F418-G418)-L418)*IF(K418="",$C$3,K418)*J418,IF(AND(D418="Put",N(F418)&gt;0),MAX(0,F418-L418)*IF(K418="",$C$3,K418)*J418,"")))))</f>
        <v/>
      </c>
      <c r="AC418" s="16" t="str">
        <f aca="false">IF(OR(A418="",L418="",J418="",R418="",R418="Open"),"",IF(E418="Short",L418-N(S418),N(S418)-L418)*IF(K418="",$C$3,K418)*J418-N(T418))</f>
        <v/>
      </c>
      <c r="AD418" s="17" t="str">
        <f aca="false">IF(OR(AC418="",AB418=""),"",IF(AB418&gt;0,AC418/AB418,""))</f>
        <v/>
      </c>
      <c r="AE418" s="18" t="str">
        <f aca="false">IF(OR(AC418="",Q418=""),"",DATE(YEAR(Q418),MONTH(Q418),1))</f>
        <v/>
      </c>
      <c r="AF418" s="15" t="str">
        <f aca="false">IF(AC418="","",1)</f>
        <v/>
      </c>
    </row>
    <row r="419" customFormat="false" ht="15" hidden="false" customHeight="false" outlineLevel="0" collapsed="false">
      <c r="A419" s="8"/>
      <c r="B419" s="9"/>
      <c r="C419" s="34"/>
      <c r="D419" s="34"/>
      <c r="E419" s="34"/>
      <c r="F419" s="10"/>
      <c r="G419" s="10"/>
      <c r="H419" s="8"/>
      <c r="I419" s="10"/>
      <c r="J419" s="9"/>
      <c r="K419" s="9"/>
      <c r="L419" s="10"/>
      <c r="M419" s="11"/>
      <c r="N419" s="12"/>
      <c r="O419" s="13"/>
      <c r="P419" s="13"/>
      <c r="Q419" s="8"/>
      <c r="R419" s="34"/>
      <c r="S419" s="10"/>
      <c r="T419" s="14"/>
      <c r="U419" s="14"/>
      <c r="V419" s="34"/>
      <c r="W419" s="34"/>
      <c r="X419" s="13"/>
      <c r="Y419" s="15" t="str">
        <f aca="false">IF(OR(A419="",H419=""),"",H419-A419)</f>
        <v/>
      </c>
      <c r="Z419" s="15" t="str">
        <f aca="false">IF(OR(A419="",Q419=""),"",Q419-A419)</f>
        <v/>
      </c>
      <c r="AA419" s="16" t="str">
        <f aca="false">IF(OR(L419="",J419=""),"",L419*IF(K419="",$C$3,K419)*J419*IF(E419="Short",1,-1))</f>
        <v/>
      </c>
      <c r="AB419" s="16" t="str">
        <f aca="false">IF(OR(A419="",L419="",J419=""),"",IF(N(U419)&gt;0,U419,IF(E419="Long",L419*IF(K419="",$C$3,K419)*J419,IF(AND(N(F419)&gt;0,N(G419)&gt;0),MAX(0,ABS(F419-G419)-L419)*IF(K419="",$C$3,K419)*J419,IF(AND(D419="Put",N(F419)&gt;0),MAX(0,F419-L419)*IF(K419="",$C$3,K419)*J419,"")))))</f>
        <v/>
      </c>
      <c r="AC419" s="16" t="str">
        <f aca="false">IF(OR(A419="",L419="",J419="",R419="",R419="Open"),"",IF(E419="Short",L419-N(S419),N(S419)-L419)*IF(K419="",$C$3,K419)*J419-N(T419))</f>
        <v/>
      </c>
      <c r="AD419" s="17" t="str">
        <f aca="false">IF(OR(AC419="",AB419=""),"",IF(AB419&gt;0,AC419/AB419,""))</f>
        <v/>
      </c>
      <c r="AE419" s="18" t="str">
        <f aca="false">IF(OR(AC419="",Q419=""),"",DATE(YEAR(Q419),MONTH(Q419),1))</f>
        <v/>
      </c>
      <c r="AF419" s="15" t="str">
        <f aca="false">IF(AC419="","",1)</f>
        <v/>
      </c>
    </row>
    <row r="420" customFormat="false" ht="15" hidden="false" customHeight="false" outlineLevel="0" collapsed="false">
      <c r="A420" s="8"/>
      <c r="B420" s="9"/>
      <c r="C420" s="34"/>
      <c r="D420" s="34"/>
      <c r="E420" s="34"/>
      <c r="F420" s="10"/>
      <c r="G420" s="10"/>
      <c r="H420" s="8"/>
      <c r="I420" s="10"/>
      <c r="J420" s="9"/>
      <c r="K420" s="9"/>
      <c r="L420" s="10"/>
      <c r="M420" s="11"/>
      <c r="N420" s="12"/>
      <c r="O420" s="13"/>
      <c r="P420" s="13"/>
      <c r="Q420" s="8"/>
      <c r="R420" s="34"/>
      <c r="S420" s="10"/>
      <c r="T420" s="14"/>
      <c r="U420" s="14"/>
      <c r="V420" s="34"/>
      <c r="W420" s="34"/>
      <c r="X420" s="13"/>
      <c r="Y420" s="15" t="str">
        <f aca="false">IF(OR(A420="",H420=""),"",H420-A420)</f>
        <v/>
      </c>
      <c r="Z420" s="15" t="str">
        <f aca="false">IF(OR(A420="",Q420=""),"",Q420-A420)</f>
        <v/>
      </c>
      <c r="AA420" s="16" t="str">
        <f aca="false">IF(OR(L420="",J420=""),"",L420*IF(K420="",$C$3,K420)*J420*IF(E420="Short",1,-1))</f>
        <v/>
      </c>
      <c r="AB420" s="16" t="str">
        <f aca="false">IF(OR(A420="",L420="",J420=""),"",IF(N(U420)&gt;0,U420,IF(E420="Long",L420*IF(K420="",$C$3,K420)*J420,IF(AND(N(F420)&gt;0,N(G420)&gt;0),MAX(0,ABS(F420-G420)-L420)*IF(K420="",$C$3,K420)*J420,IF(AND(D420="Put",N(F420)&gt;0),MAX(0,F420-L420)*IF(K420="",$C$3,K420)*J420,"")))))</f>
        <v/>
      </c>
      <c r="AC420" s="16" t="str">
        <f aca="false">IF(OR(A420="",L420="",J420="",R420="",R420="Open"),"",IF(E420="Short",L420-N(S420),N(S420)-L420)*IF(K420="",$C$3,K420)*J420-N(T420))</f>
        <v/>
      </c>
      <c r="AD420" s="17" t="str">
        <f aca="false">IF(OR(AC420="",AB420=""),"",IF(AB420&gt;0,AC420/AB420,""))</f>
        <v/>
      </c>
      <c r="AE420" s="18" t="str">
        <f aca="false">IF(OR(AC420="",Q420=""),"",DATE(YEAR(Q420),MONTH(Q420),1))</f>
        <v/>
      </c>
      <c r="AF420" s="15" t="str">
        <f aca="false">IF(AC420="","",1)</f>
        <v/>
      </c>
    </row>
    <row r="421" customFormat="false" ht="15" hidden="false" customHeight="false" outlineLevel="0" collapsed="false">
      <c r="A421" s="8"/>
      <c r="B421" s="9"/>
      <c r="C421" s="34"/>
      <c r="D421" s="34"/>
      <c r="E421" s="34"/>
      <c r="F421" s="10"/>
      <c r="G421" s="10"/>
      <c r="H421" s="8"/>
      <c r="I421" s="10"/>
      <c r="J421" s="9"/>
      <c r="K421" s="9"/>
      <c r="L421" s="10"/>
      <c r="M421" s="11"/>
      <c r="N421" s="12"/>
      <c r="O421" s="13"/>
      <c r="P421" s="13"/>
      <c r="Q421" s="8"/>
      <c r="R421" s="34"/>
      <c r="S421" s="10"/>
      <c r="T421" s="14"/>
      <c r="U421" s="14"/>
      <c r="V421" s="34"/>
      <c r="W421" s="34"/>
      <c r="X421" s="13"/>
      <c r="Y421" s="15" t="str">
        <f aca="false">IF(OR(A421="",H421=""),"",H421-A421)</f>
        <v/>
      </c>
      <c r="Z421" s="15" t="str">
        <f aca="false">IF(OR(A421="",Q421=""),"",Q421-A421)</f>
        <v/>
      </c>
      <c r="AA421" s="16" t="str">
        <f aca="false">IF(OR(L421="",J421=""),"",L421*IF(K421="",$C$3,K421)*J421*IF(E421="Short",1,-1))</f>
        <v/>
      </c>
      <c r="AB421" s="16" t="str">
        <f aca="false">IF(OR(A421="",L421="",J421=""),"",IF(N(U421)&gt;0,U421,IF(E421="Long",L421*IF(K421="",$C$3,K421)*J421,IF(AND(N(F421)&gt;0,N(G421)&gt;0),MAX(0,ABS(F421-G421)-L421)*IF(K421="",$C$3,K421)*J421,IF(AND(D421="Put",N(F421)&gt;0),MAX(0,F421-L421)*IF(K421="",$C$3,K421)*J421,"")))))</f>
        <v/>
      </c>
      <c r="AC421" s="16" t="str">
        <f aca="false">IF(OR(A421="",L421="",J421="",R421="",R421="Open"),"",IF(E421="Short",L421-N(S421),N(S421)-L421)*IF(K421="",$C$3,K421)*J421-N(T421))</f>
        <v/>
      </c>
      <c r="AD421" s="17" t="str">
        <f aca="false">IF(OR(AC421="",AB421=""),"",IF(AB421&gt;0,AC421/AB421,""))</f>
        <v/>
      </c>
      <c r="AE421" s="18" t="str">
        <f aca="false">IF(OR(AC421="",Q421=""),"",DATE(YEAR(Q421),MONTH(Q421),1))</f>
        <v/>
      </c>
      <c r="AF421" s="15" t="str">
        <f aca="false">IF(AC421="","",1)</f>
        <v/>
      </c>
    </row>
    <row r="422" customFormat="false" ht="15" hidden="false" customHeight="false" outlineLevel="0" collapsed="false">
      <c r="A422" s="8"/>
      <c r="B422" s="9"/>
      <c r="C422" s="34"/>
      <c r="D422" s="34"/>
      <c r="E422" s="34"/>
      <c r="F422" s="10"/>
      <c r="G422" s="10"/>
      <c r="H422" s="8"/>
      <c r="I422" s="10"/>
      <c r="J422" s="9"/>
      <c r="K422" s="9"/>
      <c r="L422" s="10"/>
      <c r="M422" s="11"/>
      <c r="N422" s="12"/>
      <c r="O422" s="13"/>
      <c r="P422" s="13"/>
      <c r="Q422" s="8"/>
      <c r="R422" s="34"/>
      <c r="S422" s="10"/>
      <c r="T422" s="14"/>
      <c r="U422" s="14"/>
      <c r="V422" s="34"/>
      <c r="W422" s="34"/>
      <c r="X422" s="13"/>
      <c r="Y422" s="15" t="str">
        <f aca="false">IF(OR(A422="",H422=""),"",H422-A422)</f>
        <v/>
      </c>
      <c r="Z422" s="15" t="str">
        <f aca="false">IF(OR(A422="",Q422=""),"",Q422-A422)</f>
        <v/>
      </c>
      <c r="AA422" s="16" t="str">
        <f aca="false">IF(OR(L422="",J422=""),"",L422*IF(K422="",$C$3,K422)*J422*IF(E422="Short",1,-1))</f>
        <v/>
      </c>
      <c r="AB422" s="16" t="str">
        <f aca="false">IF(OR(A422="",L422="",J422=""),"",IF(N(U422)&gt;0,U422,IF(E422="Long",L422*IF(K422="",$C$3,K422)*J422,IF(AND(N(F422)&gt;0,N(G422)&gt;0),MAX(0,ABS(F422-G422)-L422)*IF(K422="",$C$3,K422)*J422,IF(AND(D422="Put",N(F422)&gt;0),MAX(0,F422-L422)*IF(K422="",$C$3,K422)*J422,"")))))</f>
        <v/>
      </c>
      <c r="AC422" s="16" t="str">
        <f aca="false">IF(OR(A422="",L422="",J422="",R422="",R422="Open"),"",IF(E422="Short",L422-N(S422),N(S422)-L422)*IF(K422="",$C$3,K422)*J422-N(T422))</f>
        <v/>
      </c>
      <c r="AD422" s="17" t="str">
        <f aca="false">IF(OR(AC422="",AB422=""),"",IF(AB422&gt;0,AC422/AB422,""))</f>
        <v/>
      </c>
      <c r="AE422" s="18" t="str">
        <f aca="false">IF(OR(AC422="",Q422=""),"",DATE(YEAR(Q422),MONTH(Q422),1))</f>
        <v/>
      </c>
      <c r="AF422" s="15" t="str">
        <f aca="false">IF(AC422="","",1)</f>
        <v/>
      </c>
    </row>
    <row r="423" customFormat="false" ht="15" hidden="false" customHeight="false" outlineLevel="0" collapsed="false">
      <c r="A423" s="8"/>
      <c r="B423" s="9"/>
      <c r="C423" s="34"/>
      <c r="D423" s="34"/>
      <c r="E423" s="34"/>
      <c r="F423" s="10"/>
      <c r="G423" s="10"/>
      <c r="H423" s="8"/>
      <c r="I423" s="10"/>
      <c r="J423" s="9"/>
      <c r="K423" s="9"/>
      <c r="L423" s="10"/>
      <c r="M423" s="11"/>
      <c r="N423" s="12"/>
      <c r="O423" s="13"/>
      <c r="P423" s="13"/>
      <c r="Q423" s="8"/>
      <c r="R423" s="34"/>
      <c r="S423" s="10"/>
      <c r="T423" s="14"/>
      <c r="U423" s="14"/>
      <c r="V423" s="34"/>
      <c r="W423" s="34"/>
      <c r="X423" s="13"/>
      <c r="Y423" s="15" t="str">
        <f aca="false">IF(OR(A423="",H423=""),"",H423-A423)</f>
        <v/>
      </c>
      <c r="Z423" s="15" t="str">
        <f aca="false">IF(OR(A423="",Q423=""),"",Q423-A423)</f>
        <v/>
      </c>
      <c r="AA423" s="16" t="str">
        <f aca="false">IF(OR(L423="",J423=""),"",L423*IF(K423="",$C$3,K423)*J423*IF(E423="Short",1,-1))</f>
        <v/>
      </c>
      <c r="AB423" s="16" t="str">
        <f aca="false">IF(OR(A423="",L423="",J423=""),"",IF(N(U423)&gt;0,U423,IF(E423="Long",L423*IF(K423="",$C$3,K423)*J423,IF(AND(N(F423)&gt;0,N(G423)&gt;0),MAX(0,ABS(F423-G423)-L423)*IF(K423="",$C$3,K423)*J423,IF(AND(D423="Put",N(F423)&gt;0),MAX(0,F423-L423)*IF(K423="",$C$3,K423)*J423,"")))))</f>
        <v/>
      </c>
      <c r="AC423" s="16" t="str">
        <f aca="false">IF(OR(A423="",L423="",J423="",R423="",R423="Open"),"",IF(E423="Short",L423-N(S423),N(S423)-L423)*IF(K423="",$C$3,K423)*J423-N(T423))</f>
        <v/>
      </c>
      <c r="AD423" s="17" t="str">
        <f aca="false">IF(OR(AC423="",AB423=""),"",IF(AB423&gt;0,AC423/AB423,""))</f>
        <v/>
      </c>
      <c r="AE423" s="18" t="str">
        <f aca="false">IF(OR(AC423="",Q423=""),"",DATE(YEAR(Q423),MONTH(Q423),1))</f>
        <v/>
      </c>
      <c r="AF423" s="15" t="str">
        <f aca="false">IF(AC423="","",1)</f>
        <v/>
      </c>
    </row>
    <row r="424" customFormat="false" ht="15" hidden="false" customHeight="false" outlineLevel="0" collapsed="false">
      <c r="A424" s="8"/>
      <c r="B424" s="9"/>
      <c r="C424" s="34"/>
      <c r="D424" s="34"/>
      <c r="E424" s="34"/>
      <c r="F424" s="10"/>
      <c r="G424" s="10"/>
      <c r="H424" s="8"/>
      <c r="I424" s="10"/>
      <c r="J424" s="9"/>
      <c r="K424" s="9"/>
      <c r="L424" s="10"/>
      <c r="M424" s="11"/>
      <c r="N424" s="12"/>
      <c r="O424" s="13"/>
      <c r="P424" s="13"/>
      <c r="Q424" s="8"/>
      <c r="R424" s="34"/>
      <c r="S424" s="10"/>
      <c r="T424" s="14"/>
      <c r="U424" s="14"/>
      <c r="V424" s="34"/>
      <c r="W424" s="34"/>
      <c r="X424" s="13"/>
      <c r="Y424" s="15" t="str">
        <f aca="false">IF(OR(A424="",H424=""),"",H424-A424)</f>
        <v/>
      </c>
      <c r="Z424" s="15" t="str">
        <f aca="false">IF(OR(A424="",Q424=""),"",Q424-A424)</f>
        <v/>
      </c>
      <c r="AA424" s="16" t="str">
        <f aca="false">IF(OR(L424="",J424=""),"",L424*IF(K424="",$C$3,K424)*J424*IF(E424="Short",1,-1))</f>
        <v/>
      </c>
      <c r="AB424" s="16" t="str">
        <f aca="false">IF(OR(A424="",L424="",J424=""),"",IF(N(U424)&gt;0,U424,IF(E424="Long",L424*IF(K424="",$C$3,K424)*J424,IF(AND(N(F424)&gt;0,N(G424)&gt;0),MAX(0,ABS(F424-G424)-L424)*IF(K424="",$C$3,K424)*J424,IF(AND(D424="Put",N(F424)&gt;0),MAX(0,F424-L424)*IF(K424="",$C$3,K424)*J424,"")))))</f>
        <v/>
      </c>
      <c r="AC424" s="16" t="str">
        <f aca="false">IF(OR(A424="",L424="",J424="",R424="",R424="Open"),"",IF(E424="Short",L424-N(S424),N(S424)-L424)*IF(K424="",$C$3,K424)*J424-N(T424))</f>
        <v/>
      </c>
      <c r="AD424" s="17" t="str">
        <f aca="false">IF(OR(AC424="",AB424=""),"",IF(AB424&gt;0,AC424/AB424,""))</f>
        <v/>
      </c>
      <c r="AE424" s="18" t="str">
        <f aca="false">IF(OR(AC424="",Q424=""),"",DATE(YEAR(Q424),MONTH(Q424),1))</f>
        <v/>
      </c>
      <c r="AF424" s="15" t="str">
        <f aca="false">IF(AC424="","",1)</f>
        <v/>
      </c>
    </row>
    <row r="425" customFormat="false" ht="15" hidden="false" customHeight="false" outlineLevel="0" collapsed="false">
      <c r="A425" s="8"/>
      <c r="B425" s="9"/>
      <c r="C425" s="34"/>
      <c r="D425" s="34"/>
      <c r="E425" s="34"/>
      <c r="F425" s="10"/>
      <c r="G425" s="10"/>
      <c r="H425" s="8"/>
      <c r="I425" s="10"/>
      <c r="J425" s="9"/>
      <c r="K425" s="9"/>
      <c r="L425" s="10"/>
      <c r="M425" s="11"/>
      <c r="N425" s="12"/>
      <c r="O425" s="13"/>
      <c r="P425" s="13"/>
      <c r="Q425" s="8"/>
      <c r="R425" s="34"/>
      <c r="S425" s="10"/>
      <c r="T425" s="14"/>
      <c r="U425" s="14"/>
      <c r="V425" s="34"/>
      <c r="W425" s="34"/>
      <c r="X425" s="13"/>
      <c r="Y425" s="15" t="str">
        <f aca="false">IF(OR(A425="",H425=""),"",H425-A425)</f>
        <v/>
      </c>
      <c r="Z425" s="15" t="str">
        <f aca="false">IF(OR(A425="",Q425=""),"",Q425-A425)</f>
        <v/>
      </c>
      <c r="AA425" s="16" t="str">
        <f aca="false">IF(OR(L425="",J425=""),"",L425*IF(K425="",$C$3,K425)*J425*IF(E425="Short",1,-1))</f>
        <v/>
      </c>
      <c r="AB425" s="16" t="str">
        <f aca="false">IF(OR(A425="",L425="",J425=""),"",IF(N(U425)&gt;0,U425,IF(E425="Long",L425*IF(K425="",$C$3,K425)*J425,IF(AND(N(F425)&gt;0,N(G425)&gt;0),MAX(0,ABS(F425-G425)-L425)*IF(K425="",$C$3,K425)*J425,IF(AND(D425="Put",N(F425)&gt;0),MAX(0,F425-L425)*IF(K425="",$C$3,K425)*J425,"")))))</f>
        <v/>
      </c>
      <c r="AC425" s="16" t="str">
        <f aca="false">IF(OR(A425="",L425="",J425="",R425="",R425="Open"),"",IF(E425="Short",L425-N(S425),N(S425)-L425)*IF(K425="",$C$3,K425)*J425-N(T425))</f>
        <v/>
      </c>
      <c r="AD425" s="17" t="str">
        <f aca="false">IF(OR(AC425="",AB425=""),"",IF(AB425&gt;0,AC425/AB425,""))</f>
        <v/>
      </c>
      <c r="AE425" s="18" t="str">
        <f aca="false">IF(OR(AC425="",Q425=""),"",DATE(YEAR(Q425),MONTH(Q425),1))</f>
        <v/>
      </c>
      <c r="AF425" s="15" t="str">
        <f aca="false">IF(AC425="","",1)</f>
        <v/>
      </c>
    </row>
    <row r="426" customFormat="false" ht="15" hidden="false" customHeight="false" outlineLevel="0" collapsed="false">
      <c r="A426" s="8"/>
      <c r="B426" s="9"/>
      <c r="C426" s="34"/>
      <c r="D426" s="34"/>
      <c r="E426" s="34"/>
      <c r="F426" s="10"/>
      <c r="G426" s="10"/>
      <c r="H426" s="8"/>
      <c r="I426" s="10"/>
      <c r="J426" s="9"/>
      <c r="K426" s="9"/>
      <c r="L426" s="10"/>
      <c r="M426" s="11"/>
      <c r="N426" s="12"/>
      <c r="O426" s="13"/>
      <c r="P426" s="13"/>
      <c r="Q426" s="8"/>
      <c r="R426" s="34"/>
      <c r="S426" s="10"/>
      <c r="T426" s="14"/>
      <c r="U426" s="14"/>
      <c r="V426" s="34"/>
      <c r="W426" s="34"/>
      <c r="X426" s="13"/>
      <c r="Y426" s="15" t="str">
        <f aca="false">IF(OR(A426="",H426=""),"",H426-A426)</f>
        <v/>
      </c>
      <c r="Z426" s="15" t="str">
        <f aca="false">IF(OR(A426="",Q426=""),"",Q426-A426)</f>
        <v/>
      </c>
      <c r="AA426" s="16" t="str">
        <f aca="false">IF(OR(L426="",J426=""),"",L426*IF(K426="",$C$3,K426)*J426*IF(E426="Short",1,-1))</f>
        <v/>
      </c>
      <c r="AB426" s="16" t="str">
        <f aca="false">IF(OR(A426="",L426="",J426=""),"",IF(N(U426)&gt;0,U426,IF(E426="Long",L426*IF(K426="",$C$3,K426)*J426,IF(AND(N(F426)&gt;0,N(G426)&gt;0),MAX(0,ABS(F426-G426)-L426)*IF(K426="",$C$3,K426)*J426,IF(AND(D426="Put",N(F426)&gt;0),MAX(0,F426-L426)*IF(K426="",$C$3,K426)*J426,"")))))</f>
        <v/>
      </c>
      <c r="AC426" s="16" t="str">
        <f aca="false">IF(OR(A426="",L426="",J426="",R426="",R426="Open"),"",IF(E426="Short",L426-N(S426),N(S426)-L426)*IF(K426="",$C$3,K426)*J426-N(T426))</f>
        <v/>
      </c>
      <c r="AD426" s="17" t="str">
        <f aca="false">IF(OR(AC426="",AB426=""),"",IF(AB426&gt;0,AC426/AB426,""))</f>
        <v/>
      </c>
      <c r="AE426" s="18" t="str">
        <f aca="false">IF(OR(AC426="",Q426=""),"",DATE(YEAR(Q426),MONTH(Q426),1))</f>
        <v/>
      </c>
      <c r="AF426" s="15" t="str">
        <f aca="false">IF(AC426="","",1)</f>
        <v/>
      </c>
    </row>
    <row r="427" customFormat="false" ht="15" hidden="false" customHeight="false" outlineLevel="0" collapsed="false">
      <c r="A427" s="8"/>
      <c r="B427" s="9"/>
      <c r="C427" s="34"/>
      <c r="D427" s="34"/>
      <c r="E427" s="34"/>
      <c r="F427" s="10"/>
      <c r="G427" s="10"/>
      <c r="H427" s="8"/>
      <c r="I427" s="10"/>
      <c r="J427" s="9"/>
      <c r="K427" s="9"/>
      <c r="L427" s="10"/>
      <c r="M427" s="11"/>
      <c r="N427" s="12"/>
      <c r="O427" s="13"/>
      <c r="P427" s="13"/>
      <c r="Q427" s="8"/>
      <c r="R427" s="34"/>
      <c r="S427" s="10"/>
      <c r="T427" s="14"/>
      <c r="U427" s="14"/>
      <c r="V427" s="34"/>
      <c r="W427" s="34"/>
      <c r="X427" s="13"/>
      <c r="Y427" s="15" t="str">
        <f aca="false">IF(OR(A427="",H427=""),"",H427-A427)</f>
        <v/>
      </c>
      <c r="Z427" s="15" t="str">
        <f aca="false">IF(OR(A427="",Q427=""),"",Q427-A427)</f>
        <v/>
      </c>
      <c r="AA427" s="16" t="str">
        <f aca="false">IF(OR(L427="",J427=""),"",L427*IF(K427="",$C$3,K427)*J427*IF(E427="Short",1,-1))</f>
        <v/>
      </c>
      <c r="AB427" s="16" t="str">
        <f aca="false">IF(OR(A427="",L427="",J427=""),"",IF(N(U427)&gt;0,U427,IF(E427="Long",L427*IF(K427="",$C$3,K427)*J427,IF(AND(N(F427)&gt;0,N(G427)&gt;0),MAX(0,ABS(F427-G427)-L427)*IF(K427="",$C$3,K427)*J427,IF(AND(D427="Put",N(F427)&gt;0),MAX(0,F427-L427)*IF(K427="",$C$3,K427)*J427,"")))))</f>
        <v/>
      </c>
      <c r="AC427" s="16" t="str">
        <f aca="false">IF(OR(A427="",L427="",J427="",R427="",R427="Open"),"",IF(E427="Short",L427-N(S427),N(S427)-L427)*IF(K427="",$C$3,K427)*J427-N(T427))</f>
        <v/>
      </c>
      <c r="AD427" s="17" t="str">
        <f aca="false">IF(OR(AC427="",AB427=""),"",IF(AB427&gt;0,AC427/AB427,""))</f>
        <v/>
      </c>
      <c r="AE427" s="18" t="str">
        <f aca="false">IF(OR(AC427="",Q427=""),"",DATE(YEAR(Q427),MONTH(Q427),1))</f>
        <v/>
      </c>
      <c r="AF427" s="15" t="str">
        <f aca="false">IF(AC427="","",1)</f>
        <v/>
      </c>
    </row>
    <row r="428" customFormat="false" ht="15" hidden="false" customHeight="false" outlineLevel="0" collapsed="false">
      <c r="A428" s="8"/>
      <c r="B428" s="9"/>
      <c r="C428" s="34"/>
      <c r="D428" s="34"/>
      <c r="E428" s="34"/>
      <c r="F428" s="10"/>
      <c r="G428" s="10"/>
      <c r="H428" s="8"/>
      <c r="I428" s="10"/>
      <c r="J428" s="9"/>
      <c r="K428" s="9"/>
      <c r="L428" s="10"/>
      <c r="M428" s="11"/>
      <c r="N428" s="12"/>
      <c r="O428" s="13"/>
      <c r="P428" s="13"/>
      <c r="Q428" s="8"/>
      <c r="R428" s="34"/>
      <c r="S428" s="10"/>
      <c r="T428" s="14"/>
      <c r="U428" s="14"/>
      <c r="V428" s="34"/>
      <c r="W428" s="34"/>
      <c r="X428" s="13"/>
      <c r="Y428" s="15" t="str">
        <f aca="false">IF(OR(A428="",H428=""),"",H428-A428)</f>
        <v/>
      </c>
      <c r="Z428" s="15" t="str">
        <f aca="false">IF(OR(A428="",Q428=""),"",Q428-A428)</f>
        <v/>
      </c>
      <c r="AA428" s="16" t="str">
        <f aca="false">IF(OR(L428="",J428=""),"",L428*IF(K428="",$C$3,K428)*J428*IF(E428="Short",1,-1))</f>
        <v/>
      </c>
      <c r="AB428" s="16" t="str">
        <f aca="false">IF(OR(A428="",L428="",J428=""),"",IF(N(U428)&gt;0,U428,IF(E428="Long",L428*IF(K428="",$C$3,K428)*J428,IF(AND(N(F428)&gt;0,N(G428)&gt;0),MAX(0,ABS(F428-G428)-L428)*IF(K428="",$C$3,K428)*J428,IF(AND(D428="Put",N(F428)&gt;0),MAX(0,F428-L428)*IF(K428="",$C$3,K428)*J428,"")))))</f>
        <v/>
      </c>
      <c r="AC428" s="16" t="str">
        <f aca="false">IF(OR(A428="",L428="",J428="",R428="",R428="Open"),"",IF(E428="Short",L428-N(S428),N(S428)-L428)*IF(K428="",$C$3,K428)*J428-N(T428))</f>
        <v/>
      </c>
      <c r="AD428" s="17" t="str">
        <f aca="false">IF(OR(AC428="",AB428=""),"",IF(AB428&gt;0,AC428/AB428,""))</f>
        <v/>
      </c>
      <c r="AE428" s="18" t="str">
        <f aca="false">IF(OR(AC428="",Q428=""),"",DATE(YEAR(Q428),MONTH(Q428),1))</f>
        <v/>
      </c>
      <c r="AF428" s="15" t="str">
        <f aca="false">IF(AC428="","",1)</f>
        <v/>
      </c>
    </row>
    <row r="429" customFormat="false" ht="15" hidden="false" customHeight="false" outlineLevel="0" collapsed="false">
      <c r="A429" s="8"/>
      <c r="B429" s="9"/>
      <c r="C429" s="34"/>
      <c r="D429" s="34"/>
      <c r="E429" s="34"/>
      <c r="F429" s="10"/>
      <c r="G429" s="10"/>
      <c r="H429" s="8"/>
      <c r="I429" s="10"/>
      <c r="J429" s="9"/>
      <c r="K429" s="9"/>
      <c r="L429" s="10"/>
      <c r="M429" s="11"/>
      <c r="N429" s="12"/>
      <c r="O429" s="13"/>
      <c r="P429" s="13"/>
      <c r="Q429" s="8"/>
      <c r="R429" s="34"/>
      <c r="S429" s="10"/>
      <c r="T429" s="14"/>
      <c r="U429" s="14"/>
      <c r="V429" s="34"/>
      <c r="W429" s="34"/>
      <c r="X429" s="13"/>
      <c r="Y429" s="15" t="str">
        <f aca="false">IF(OR(A429="",H429=""),"",H429-A429)</f>
        <v/>
      </c>
      <c r="Z429" s="15" t="str">
        <f aca="false">IF(OR(A429="",Q429=""),"",Q429-A429)</f>
        <v/>
      </c>
      <c r="AA429" s="16" t="str">
        <f aca="false">IF(OR(L429="",J429=""),"",L429*IF(K429="",$C$3,K429)*J429*IF(E429="Short",1,-1))</f>
        <v/>
      </c>
      <c r="AB429" s="16" t="str">
        <f aca="false">IF(OR(A429="",L429="",J429=""),"",IF(N(U429)&gt;0,U429,IF(E429="Long",L429*IF(K429="",$C$3,K429)*J429,IF(AND(N(F429)&gt;0,N(G429)&gt;0),MAX(0,ABS(F429-G429)-L429)*IF(K429="",$C$3,K429)*J429,IF(AND(D429="Put",N(F429)&gt;0),MAX(0,F429-L429)*IF(K429="",$C$3,K429)*J429,"")))))</f>
        <v/>
      </c>
      <c r="AC429" s="16" t="str">
        <f aca="false">IF(OR(A429="",L429="",J429="",R429="",R429="Open"),"",IF(E429="Short",L429-N(S429),N(S429)-L429)*IF(K429="",$C$3,K429)*J429-N(T429))</f>
        <v/>
      </c>
      <c r="AD429" s="17" t="str">
        <f aca="false">IF(OR(AC429="",AB429=""),"",IF(AB429&gt;0,AC429/AB429,""))</f>
        <v/>
      </c>
      <c r="AE429" s="18" t="str">
        <f aca="false">IF(OR(AC429="",Q429=""),"",DATE(YEAR(Q429),MONTH(Q429),1))</f>
        <v/>
      </c>
      <c r="AF429" s="15" t="str">
        <f aca="false">IF(AC429="","",1)</f>
        <v/>
      </c>
    </row>
    <row r="430" customFormat="false" ht="15" hidden="false" customHeight="false" outlineLevel="0" collapsed="false">
      <c r="A430" s="8"/>
      <c r="B430" s="9"/>
      <c r="C430" s="34"/>
      <c r="D430" s="34"/>
      <c r="E430" s="34"/>
      <c r="F430" s="10"/>
      <c r="G430" s="10"/>
      <c r="H430" s="8"/>
      <c r="I430" s="10"/>
      <c r="J430" s="9"/>
      <c r="K430" s="9"/>
      <c r="L430" s="10"/>
      <c r="M430" s="11"/>
      <c r="N430" s="12"/>
      <c r="O430" s="13"/>
      <c r="P430" s="13"/>
      <c r="Q430" s="8"/>
      <c r="R430" s="34"/>
      <c r="S430" s="10"/>
      <c r="T430" s="14"/>
      <c r="U430" s="14"/>
      <c r="V430" s="34"/>
      <c r="W430" s="34"/>
      <c r="X430" s="13"/>
      <c r="Y430" s="15" t="str">
        <f aca="false">IF(OR(A430="",H430=""),"",H430-A430)</f>
        <v/>
      </c>
      <c r="Z430" s="15" t="str">
        <f aca="false">IF(OR(A430="",Q430=""),"",Q430-A430)</f>
        <v/>
      </c>
      <c r="AA430" s="16" t="str">
        <f aca="false">IF(OR(L430="",J430=""),"",L430*IF(K430="",$C$3,K430)*J430*IF(E430="Short",1,-1))</f>
        <v/>
      </c>
      <c r="AB430" s="16" t="str">
        <f aca="false">IF(OR(A430="",L430="",J430=""),"",IF(N(U430)&gt;0,U430,IF(E430="Long",L430*IF(K430="",$C$3,K430)*J430,IF(AND(N(F430)&gt;0,N(G430)&gt;0),MAX(0,ABS(F430-G430)-L430)*IF(K430="",$C$3,K430)*J430,IF(AND(D430="Put",N(F430)&gt;0),MAX(0,F430-L430)*IF(K430="",$C$3,K430)*J430,"")))))</f>
        <v/>
      </c>
      <c r="AC430" s="16" t="str">
        <f aca="false">IF(OR(A430="",L430="",J430="",R430="",R430="Open"),"",IF(E430="Short",L430-N(S430),N(S430)-L430)*IF(K430="",$C$3,K430)*J430-N(T430))</f>
        <v/>
      </c>
      <c r="AD430" s="17" t="str">
        <f aca="false">IF(OR(AC430="",AB430=""),"",IF(AB430&gt;0,AC430/AB430,""))</f>
        <v/>
      </c>
      <c r="AE430" s="18" t="str">
        <f aca="false">IF(OR(AC430="",Q430=""),"",DATE(YEAR(Q430),MONTH(Q430),1))</f>
        <v/>
      </c>
      <c r="AF430" s="15" t="str">
        <f aca="false">IF(AC430="","",1)</f>
        <v/>
      </c>
    </row>
    <row r="431" customFormat="false" ht="15" hidden="false" customHeight="false" outlineLevel="0" collapsed="false">
      <c r="A431" s="8"/>
      <c r="B431" s="9"/>
      <c r="C431" s="34"/>
      <c r="D431" s="34"/>
      <c r="E431" s="34"/>
      <c r="F431" s="10"/>
      <c r="G431" s="10"/>
      <c r="H431" s="8"/>
      <c r="I431" s="10"/>
      <c r="J431" s="9"/>
      <c r="K431" s="9"/>
      <c r="L431" s="10"/>
      <c r="M431" s="11"/>
      <c r="N431" s="12"/>
      <c r="O431" s="13"/>
      <c r="P431" s="13"/>
      <c r="Q431" s="8"/>
      <c r="R431" s="34"/>
      <c r="S431" s="10"/>
      <c r="T431" s="14"/>
      <c r="U431" s="14"/>
      <c r="V431" s="34"/>
      <c r="W431" s="34"/>
      <c r="X431" s="13"/>
      <c r="Y431" s="15" t="str">
        <f aca="false">IF(OR(A431="",H431=""),"",H431-A431)</f>
        <v/>
      </c>
      <c r="Z431" s="15" t="str">
        <f aca="false">IF(OR(A431="",Q431=""),"",Q431-A431)</f>
        <v/>
      </c>
      <c r="AA431" s="16" t="str">
        <f aca="false">IF(OR(L431="",J431=""),"",L431*IF(K431="",$C$3,K431)*J431*IF(E431="Short",1,-1))</f>
        <v/>
      </c>
      <c r="AB431" s="16" t="str">
        <f aca="false">IF(OR(A431="",L431="",J431=""),"",IF(N(U431)&gt;0,U431,IF(E431="Long",L431*IF(K431="",$C$3,K431)*J431,IF(AND(N(F431)&gt;0,N(G431)&gt;0),MAX(0,ABS(F431-G431)-L431)*IF(K431="",$C$3,K431)*J431,IF(AND(D431="Put",N(F431)&gt;0),MAX(0,F431-L431)*IF(K431="",$C$3,K431)*J431,"")))))</f>
        <v/>
      </c>
      <c r="AC431" s="16" t="str">
        <f aca="false">IF(OR(A431="",L431="",J431="",R431="",R431="Open"),"",IF(E431="Short",L431-N(S431),N(S431)-L431)*IF(K431="",$C$3,K431)*J431-N(T431))</f>
        <v/>
      </c>
      <c r="AD431" s="17" t="str">
        <f aca="false">IF(OR(AC431="",AB431=""),"",IF(AB431&gt;0,AC431/AB431,""))</f>
        <v/>
      </c>
      <c r="AE431" s="18" t="str">
        <f aca="false">IF(OR(AC431="",Q431=""),"",DATE(YEAR(Q431),MONTH(Q431),1))</f>
        <v/>
      </c>
      <c r="AF431" s="15" t="str">
        <f aca="false">IF(AC431="","",1)</f>
        <v/>
      </c>
    </row>
    <row r="432" customFormat="false" ht="15" hidden="false" customHeight="false" outlineLevel="0" collapsed="false">
      <c r="A432" s="8"/>
      <c r="B432" s="9"/>
      <c r="C432" s="34"/>
      <c r="D432" s="34"/>
      <c r="E432" s="34"/>
      <c r="F432" s="10"/>
      <c r="G432" s="10"/>
      <c r="H432" s="8"/>
      <c r="I432" s="10"/>
      <c r="J432" s="9"/>
      <c r="K432" s="9"/>
      <c r="L432" s="10"/>
      <c r="M432" s="11"/>
      <c r="N432" s="12"/>
      <c r="O432" s="13"/>
      <c r="P432" s="13"/>
      <c r="Q432" s="8"/>
      <c r="R432" s="34"/>
      <c r="S432" s="10"/>
      <c r="T432" s="14"/>
      <c r="U432" s="14"/>
      <c r="V432" s="34"/>
      <c r="W432" s="34"/>
      <c r="X432" s="13"/>
      <c r="Y432" s="15" t="str">
        <f aca="false">IF(OR(A432="",H432=""),"",H432-A432)</f>
        <v/>
      </c>
      <c r="Z432" s="15" t="str">
        <f aca="false">IF(OR(A432="",Q432=""),"",Q432-A432)</f>
        <v/>
      </c>
      <c r="AA432" s="16" t="str">
        <f aca="false">IF(OR(L432="",J432=""),"",L432*IF(K432="",$C$3,K432)*J432*IF(E432="Short",1,-1))</f>
        <v/>
      </c>
      <c r="AB432" s="16" t="str">
        <f aca="false">IF(OR(A432="",L432="",J432=""),"",IF(N(U432)&gt;0,U432,IF(E432="Long",L432*IF(K432="",$C$3,K432)*J432,IF(AND(N(F432)&gt;0,N(G432)&gt;0),MAX(0,ABS(F432-G432)-L432)*IF(K432="",$C$3,K432)*J432,IF(AND(D432="Put",N(F432)&gt;0),MAX(0,F432-L432)*IF(K432="",$C$3,K432)*J432,"")))))</f>
        <v/>
      </c>
      <c r="AC432" s="16" t="str">
        <f aca="false">IF(OR(A432="",L432="",J432="",R432="",R432="Open"),"",IF(E432="Short",L432-N(S432),N(S432)-L432)*IF(K432="",$C$3,K432)*J432-N(T432))</f>
        <v/>
      </c>
      <c r="AD432" s="17" t="str">
        <f aca="false">IF(OR(AC432="",AB432=""),"",IF(AB432&gt;0,AC432/AB432,""))</f>
        <v/>
      </c>
      <c r="AE432" s="18" t="str">
        <f aca="false">IF(OR(AC432="",Q432=""),"",DATE(YEAR(Q432),MONTH(Q432),1))</f>
        <v/>
      </c>
      <c r="AF432" s="15" t="str">
        <f aca="false">IF(AC432="","",1)</f>
        <v/>
      </c>
    </row>
    <row r="433" customFormat="false" ht="15" hidden="false" customHeight="false" outlineLevel="0" collapsed="false">
      <c r="A433" s="8"/>
      <c r="B433" s="9"/>
      <c r="C433" s="34"/>
      <c r="D433" s="34"/>
      <c r="E433" s="34"/>
      <c r="F433" s="10"/>
      <c r="G433" s="10"/>
      <c r="H433" s="8"/>
      <c r="I433" s="10"/>
      <c r="J433" s="9"/>
      <c r="K433" s="9"/>
      <c r="L433" s="10"/>
      <c r="M433" s="11"/>
      <c r="N433" s="12"/>
      <c r="O433" s="13"/>
      <c r="P433" s="13"/>
      <c r="Q433" s="8"/>
      <c r="R433" s="34"/>
      <c r="S433" s="10"/>
      <c r="T433" s="14"/>
      <c r="U433" s="14"/>
      <c r="V433" s="34"/>
      <c r="W433" s="34"/>
      <c r="X433" s="13"/>
      <c r="Y433" s="15" t="str">
        <f aca="false">IF(OR(A433="",H433=""),"",H433-A433)</f>
        <v/>
      </c>
      <c r="Z433" s="15" t="str">
        <f aca="false">IF(OR(A433="",Q433=""),"",Q433-A433)</f>
        <v/>
      </c>
      <c r="AA433" s="16" t="str">
        <f aca="false">IF(OR(L433="",J433=""),"",L433*IF(K433="",$C$3,K433)*J433*IF(E433="Short",1,-1))</f>
        <v/>
      </c>
      <c r="AB433" s="16" t="str">
        <f aca="false">IF(OR(A433="",L433="",J433=""),"",IF(N(U433)&gt;0,U433,IF(E433="Long",L433*IF(K433="",$C$3,K433)*J433,IF(AND(N(F433)&gt;0,N(G433)&gt;0),MAX(0,ABS(F433-G433)-L433)*IF(K433="",$C$3,K433)*J433,IF(AND(D433="Put",N(F433)&gt;0),MAX(0,F433-L433)*IF(K433="",$C$3,K433)*J433,"")))))</f>
        <v/>
      </c>
      <c r="AC433" s="16" t="str">
        <f aca="false">IF(OR(A433="",L433="",J433="",R433="",R433="Open"),"",IF(E433="Short",L433-N(S433),N(S433)-L433)*IF(K433="",$C$3,K433)*J433-N(T433))</f>
        <v/>
      </c>
      <c r="AD433" s="17" t="str">
        <f aca="false">IF(OR(AC433="",AB433=""),"",IF(AB433&gt;0,AC433/AB433,""))</f>
        <v/>
      </c>
      <c r="AE433" s="18" t="str">
        <f aca="false">IF(OR(AC433="",Q433=""),"",DATE(YEAR(Q433),MONTH(Q433),1))</f>
        <v/>
      </c>
      <c r="AF433" s="15" t="str">
        <f aca="false">IF(AC433="","",1)</f>
        <v/>
      </c>
    </row>
    <row r="434" customFormat="false" ht="15" hidden="false" customHeight="false" outlineLevel="0" collapsed="false">
      <c r="A434" s="8"/>
      <c r="B434" s="9"/>
      <c r="C434" s="34"/>
      <c r="D434" s="34"/>
      <c r="E434" s="34"/>
      <c r="F434" s="10"/>
      <c r="G434" s="10"/>
      <c r="H434" s="8"/>
      <c r="I434" s="10"/>
      <c r="J434" s="9"/>
      <c r="K434" s="9"/>
      <c r="L434" s="10"/>
      <c r="M434" s="11"/>
      <c r="N434" s="12"/>
      <c r="O434" s="13"/>
      <c r="P434" s="13"/>
      <c r="Q434" s="8"/>
      <c r="R434" s="34"/>
      <c r="S434" s="10"/>
      <c r="T434" s="14"/>
      <c r="U434" s="14"/>
      <c r="V434" s="34"/>
      <c r="W434" s="34"/>
      <c r="X434" s="13"/>
      <c r="Y434" s="15" t="str">
        <f aca="false">IF(OR(A434="",H434=""),"",H434-A434)</f>
        <v/>
      </c>
      <c r="Z434" s="15" t="str">
        <f aca="false">IF(OR(A434="",Q434=""),"",Q434-A434)</f>
        <v/>
      </c>
      <c r="AA434" s="16" t="str">
        <f aca="false">IF(OR(L434="",J434=""),"",L434*IF(K434="",$C$3,K434)*J434*IF(E434="Short",1,-1))</f>
        <v/>
      </c>
      <c r="AB434" s="16" t="str">
        <f aca="false">IF(OR(A434="",L434="",J434=""),"",IF(N(U434)&gt;0,U434,IF(E434="Long",L434*IF(K434="",$C$3,K434)*J434,IF(AND(N(F434)&gt;0,N(G434)&gt;0),MAX(0,ABS(F434-G434)-L434)*IF(K434="",$C$3,K434)*J434,IF(AND(D434="Put",N(F434)&gt;0),MAX(0,F434-L434)*IF(K434="",$C$3,K434)*J434,"")))))</f>
        <v/>
      </c>
      <c r="AC434" s="16" t="str">
        <f aca="false">IF(OR(A434="",L434="",J434="",R434="",R434="Open"),"",IF(E434="Short",L434-N(S434),N(S434)-L434)*IF(K434="",$C$3,K434)*J434-N(T434))</f>
        <v/>
      </c>
      <c r="AD434" s="17" t="str">
        <f aca="false">IF(OR(AC434="",AB434=""),"",IF(AB434&gt;0,AC434/AB434,""))</f>
        <v/>
      </c>
      <c r="AE434" s="18" t="str">
        <f aca="false">IF(OR(AC434="",Q434=""),"",DATE(YEAR(Q434),MONTH(Q434),1))</f>
        <v/>
      </c>
      <c r="AF434" s="15" t="str">
        <f aca="false">IF(AC434="","",1)</f>
        <v/>
      </c>
    </row>
    <row r="435" customFormat="false" ht="15" hidden="false" customHeight="false" outlineLevel="0" collapsed="false">
      <c r="A435" s="8"/>
      <c r="B435" s="9"/>
      <c r="C435" s="34"/>
      <c r="D435" s="34"/>
      <c r="E435" s="34"/>
      <c r="F435" s="10"/>
      <c r="G435" s="10"/>
      <c r="H435" s="8"/>
      <c r="I435" s="10"/>
      <c r="J435" s="9"/>
      <c r="K435" s="9"/>
      <c r="L435" s="10"/>
      <c r="M435" s="11"/>
      <c r="N435" s="12"/>
      <c r="O435" s="13"/>
      <c r="P435" s="13"/>
      <c r="Q435" s="8"/>
      <c r="R435" s="34"/>
      <c r="S435" s="10"/>
      <c r="T435" s="14"/>
      <c r="U435" s="14"/>
      <c r="V435" s="34"/>
      <c r="W435" s="34"/>
      <c r="X435" s="13"/>
      <c r="Y435" s="15" t="str">
        <f aca="false">IF(OR(A435="",H435=""),"",H435-A435)</f>
        <v/>
      </c>
      <c r="Z435" s="15" t="str">
        <f aca="false">IF(OR(A435="",Q435=""),"",Q435-A435)</f>
        <v/>
      </c>
      <c r="AA435" s="16" t="str">
        <f aca="false">IF(OR(L435="",J435=""),"",L435*IF(K435="",$C$3,K435)*J435*IF(E435="Short",1,-1))</f>
        <v/>
      </c>
      <c r="AB435" s="16" t="str">
        <f aca="false">IF(OR(A435="",L435="",J435=""),"",IF(N(U435)&gt;0,U435,IF(E435="Long",L435*IF(K435="",$C$3,K435)*J435,IF(AND(N(F435)&gt;0,N(G435)&gt;0),MAX(0,ABS(F435-G435)-L435)*IF(K435="",$C$3,K435)*J435,IF(AND(D435="Put",N(F435)&gt;0),MAX(0,F435-L435)*IF(K435="",$C$3,K435)*J435,"")))))</f>
        <v/>
      </c>
      <c r="AC435" s="16" t="str">
        <f aca="false">IF(OR(A435="",L435="",J435="",R435="",R435="Open"),"",IF(E435="Short",L435-N(S435),N(S435)-L435)*IF(K435="",$C$3,K435)*J435-N(T435))</f>
        <v/>
      </c>
      <c r="AD435" s="17" t="str">
        <f aca="false">IF(OR(AC435="",AB435=""),"",IF(AB435&gt;0,AC435/AB435,""))</f>
        <v/>
      </c>
      <c r="AE435" s="18" t="str">
        <f aca="false">IF(OR(AC435="",Q435=""),"",DATE(YEAR(Q435),MONTH(Q435),1))</f>
        <v/>
      </c>
      <c r="AF435" s="15" t="str">
        <f aca="false">IF(AC435="","",1)</f>
        <v/>
      </c>
    </row>
    <row r="436" customFormat="false" ht="15" hidden="false" customHeight="false" outlineLevel="0" collapsed="false">
      <c r="A436" s="8"/>
      <c r="B436" s="9"/>
      <c r="C436" s="34"/>
      <c r="D436" s="34"/>
      <c r="E436" s="34"/>
      <c r="F436" s="10"/>
      <c r="G436" s="10"/>
      <c r="H436" s="8"/>
      <c r="I436" s="10"/>
      <c r="J436" s="9"/>
      <c r="K436" s="9"/>
      <c r="L436" s="10"/>
      <c r="M436" s="11"/>
      <c r="N436" s="12"/>
      <c r="O436" s="13"/>
      <c r="P436" s="13"/>
      <c r="Q436" s="8"/>
      <c r="R436" s="34"/>
      <c r="S436" s="10"/>
      <c r="T436" s="14"/>
      <c r="U436" s="14"/>
      <c r="V436" s="34"/>
      <c r="W436" s="34"/>
      <c r="X436" s="13"/>
      <c r="Y436" s="15" t="str">
        <f aca="false">IF(OR(A436="",H436=""),"",H436-A436)</f>
        <v/>
      </c>
      <c r="Z436" s="15" t="str">
        <f aca="false">IF(OR(A436="",Q436=""),"",Q436-A436)</f>
        <v/>
      </c>
      <c r="AA436" s="16" t="str">
        <f aca="false">IF(OR(L436="",J436=""),"",L436*IF(K436="",$C$3,K436)*J436*IF(E436="Short",1,-1))</f>
        <v/>
      </c>
      <c r="AB436" s="16" t="str">
        <f aca="false">IF(OR(A436="",L436="",J436=""),"",IF(N(U436)&gt;0,U436,IF(E436="Long",L436*IF(K436="",$C$3,K436)*J436,IF(AND(N(F436)&gt;0,N(G436)&gt;0),MAX(0,ABS(F436-G436)-L436)*IF(K436="",$C$3,K436)*J436,IF(AND(D436="Put",N(F436)&gt;0),MAX(0,F436-L436)*IF(K436="",$C$3,K436)*J436,"")))))</f>
        <v/>
      </c>
      <c r="AC436" s="16" t="str">
        <f aca="false">IF(OR(A436="",L436="",J436="",R436="",R436="Open"),"",IF(E436="Short",L436-N(S436),N(S436)-L436)*IF(K436="",$C$3,K436)*J436-N(T436))</f>
        <v/>
      </c>
      <c r="AD436" s="17" t="str">
        <f aca="false">IF(OR(AC436="",AB436=""),"",IF(AB436&gt;0,AC436/AB436,""))</f>
        <v/>
      </c>
      <c r="AE436" s="18" t="str">
        <f aca="false">IF(OR(AC436="",Q436=""),"",DATE(YEAR(Q436),MONTH(Q436),1))</f>
        <v/>
      </c>
      <c r="AF436" s="15" t="str">
        <f aca="false">IF(AC436="","",1)</f>
        <v/>
      </c>
    </row>
    <row r="437" customFormat="false" ht="15" hidden="false" customHeight="false" outlineLevel="0" collapsed="false">
      <c r="A437" s="8"/>
      <c r="B437" s="9"/>
      <c r="C437" s="34"/>
      <c r="D437" s="34"/>
      <c r="E437" s="34"/>
      <c r="F437" s="10"/>
      <c r="G437" s="10"/>
      <c r="H437" s="8"/>
      <c r="I437" s="10"/>
      <c r="J437" s="9"/>
      <c r="K437" s="9"/>
      <c r="L437" s="10"/>
      <c r="M437" s="11"/>
      <c r="N437" s="12"/>
      <c r="O437" s="13"/>
      <c r="P437" s="13"/>
      <c r="Q437" s="8"/>
      <c r="R437" s="34"/>
      <c r="S437" s="10"/>
      <c r="T437" s="14"/>
      <c r="U437" s="14"/>
      <c r="V437" s="34"/>
      <c r="W437" s="34"/>
      <c r="X437" s="13"/>
      <c r="Y437" s="15" t="str">
        <f aca="false">IF(OR(A437="",H437=""),"",H437-A437)</f>
        <v/>
      </c>
      <c r="Z437" s="15" t="str">
        <f aca="false">IF(OR(A437="",Q437=""),"",Q437-A437)</f>
        <v/>
      </c>
      <c r="AA437" s="16" t="str">
        <f aca="false">IF(OR(L437="",J437=""),"",L437*IF(K437="",$C$3,K437)*J437*IF(E437="Short",1,-1))</f>
        <v/>
      </c>
      <c r="AB437" s="16" t="str">
        <f aca="false">IF(OR(A437="",L437="",J437=""),"",IF(N(U437)&gt;0,U437,IF(E437="Long",L437*IF(K437="",$C$3,K437)*J437,IF(AND(N(F437)&gt;0,N(G437)&gt;0),MAX(0,ABS(F437-G437)-L437)*IF(K437="",$C$3,K437)*J437,IF(AND(D437="Put",N(F437)&gt;0),MAX(0,F437-L437)*IF(K437="",$C$3,K437)*J437,"")))))</f>
        <v/>
      </c>
      <c r="AC437" s="16" t="str">
        <f aca="false">IF(OR(A437="",L437="",J437="",R437="",R437="Open"),"",IF(E437="Short",L437-N(S437),N(S437)-L437)*IF(K437="",$C$3,K437)*J437-N(T437))</f>
        <v/>
      </c>
      <c r="AD437" s="17" t="str">
        <f aca="false">IF(OR(AC437="",AB437=""),"",IF(AB437&gt;0,AC437/AB437,""))</f>
        <v/>
      </c>
      <c r="AE437" s="18" t="str">
        <f aca="false">IF(OR(AC437="",Q437=""),"",DATE(YEAR(Q437),MONTH(Q437),1))</f>
        <v/>
      </c>
      <c r="AF437" s="15" t="str">
        <f aca="false">IF(AC437="","",1)</f>
        <v/>
      </c>
    </row>
    <row r="438" customFormat="false" ht="15" hidden="false" customHeight="false" outlineLevel="0" collapsed="false">
      <c r="A438" s="8"/>
      <c r="B438" s="9"/>
      <c r="C438" s="34"/>
      <c r="D438" s="34"/>
      <c r="E438" s="34"/>
      <c r="F438" s="10"/>
      <c r="G438" s="10"/>
      <c r="H438" s="8"/>
      <c r="I438" s="10"/>
      <c r="J438" s="9"/>
      <c r="K438" s="9"/>
      <c r="L438" s="10"/>
      <c r="M438" s="11"/>
      <c r="N438" s="12"/>
      <c r="O438" s="13"/>
      <c r="P438" s="13"/>
      <c r="Q438" s="8"/>
      <c r="R438" s="34"/>
      <c r="S438" s="10"/>
      <c r="T438" s="14"/>
      <c r="U438" s="14"/>
      <c r="V438" s="34"/>
      <c r="W438" s="34"/>
      <c r="X438" s="13"/>
      <c r="Y438" s="15" t="str">
        <f aca="false">IF(OR(A438="",H438=""),"",H438-A438)</f>
        <v/>
      </c>
      <c r="Z438" s="15" t="str">
        <f aca="false">IF(OR(A438="",Q438=""),"",Q438-A438)</f>
        <v/>
      </c>
      <c r="AA438" s="16" t="str">
        <f aca="false">IF(OR(L438="",J438=""),"",L438*IF(K438="",$C$3,K438)*J438*IF(E438="Short",1,-1))</f>
        <v/>
      </c>
      <c r="AB438" s="16" t="str">
        <f aca="false">IF(OR(A438="",L438="",J438=""),"",IF(N(U438)&gt;0,U438,IF(E438="Long",L438*IF(K438="",$C$3,K438)*J438,IF(AND(N(F438)&gt;0,N(G438)&gt;0),MAX(0,ABS(F438-G438)-L438)*IF(K438="",$C$3,K438)*J438,IF(AND(D438="Put",N(F438)&gt;0),MAX(0,F438-L438)*IF(K438="",$C$3,K438)*J438,"")))))</f>
        <v/>
      </c>
      <c r="AC438" s="16" t="str">
        <f aca="false">IF(OR(A438="",L438="",J438="",R438="",R438="Open"),"",IF(E438="Short",L438-N(S438),N(S438)-L438)*IF(K438="",$C$3,K438)*J438-N(T438))</f>
        <v/>
      </c>
      <c r="AD438" s="17" t="str">
        <f aca="false">IF(OR(AC438="",AB438=""),"",IF(AB438&gt;0,AC438/AB438,""))</f>
        <v/>
      </c>
      <c r="AE438" s="18" t="str">
        <f aca="false">IF(OR(AC438="",Q438=""),"",DATE(YEAR(Q438),MONTH(Q438),1))</f>
        <v/>
      </c>
      <c r="AF438" s="15" t="str">
        <f aca="false">IF(AC438="","",1)</f>
        <v/>
      </c>
    </row>
    <row r="439" customFormat="false" ht="15" hidden="false" customHeight="false" outlineLevel="0" collapsed="false">
      <c r="A439" s="8"/>
      <c r="B439" s="9"/>
      <c r="C439" s="34"/>
      <c r="D439" s="34"/>
      <c r="E439" s="34"/>
      <c r="F439" s="10"/>
      <c r="G439" s="10"/>
      <c r="H439" s="8"/>
      <c r="I439" s="10"/>
      <c r="J439" s="9"/>
      <c r="K439" s="9"/>
      <c r="L439" s="10"/>
      <c r="M439" s="11"/>
      <c r="N439" s="12"/>
      <c r="O439" s="13"/>
      <c r="P439" s="13"/>
      <c r="Q439" s="8"/>
      <c r="R439" s="34"/>
      <c r="S439" s="10"/>
      <c r="T439" s="14"/>
      <c r="U439" s="14"/>
      <c r="V439" s="34"/>
      <c r="W439" s="34"/>
      <c r="X439" s="13"/>
      <c r="Y439" s="15" t="str">
        <f aca="false">IF(OR(A439="",H439=""),"",H439-A439)</f>
        <v/>
      </c>
      <c r="Z439" s="15" t="str">
        <f aca="false">IF(OR(A439="",Q439=""),"",Q439-A439)</f>
        <v/>
      </c>
      <c r="AA439" s="16" t="str">
        <f aca="false">IF(OR(L439="",J439=""),"",L439*IF(K439="",$C$3,K439)*J439*IF(E439="Short",1,-1))</f>
        <v/>
      </c>
      <c r="AB439" s="16" t="str">
        <f aca="false">IF(OR(A439="",L439="",J439=""),"",IF(N(U439)&gt;0,U439,IF(E439="Long",L439*IF(K439="",$C$3,K439)*J439,IF(AND(N(F439)&gt;0,N(G439)&gt;0),MAX(0,ABS(F439-G439)-L439)*IF(K439="",$C$3,K439)*J439,IF(AND(D439="Put",N(F439)&gt;0),MAX(0,F439-L439)*IF(K439="",$C$3,K439)*J439,"")))))</f>
        <v/>
      </c>
      <c r="AC439" s="16" t="str">
        <f aca="false">IF(OR(A439="",L439="",J439="",R439="",R439="Open"),"",IF(E439="Short",L439-N(S439),N(S439)-L439)*IF(K439="",$C$3,K439)*J439-N(T439))</f>
        <v/>
      </c>
      <c r="AD439" s="17" t="str">
        <f aca="false">IF(OR(AC439="",AB439=""),"",IF(AB439&gt;0,AC439/AB439,""))</f>
        <v/>
      </c>
      <c r="AE439" s="18" t="str">
        <f aca="false">IF(OR(AC439="",Q439=""),"",DATE(YEAR(Q439),MONTH(Q439),1))</f>
        <v/>
      </c>
      <c r="AF439" s="15" t="str">
        <f aca="false">IF(AC439="","",1)</f>
        <v/>
      </c>
    </row>
    <row r="440" customFormat="false" ht="15" hidden="false" customHeight="false" outlineLevel="0" collapsed="false">
      <c r="A440" s="8"/>
      <c r="B440" s="9"/>
      <c r="C440" s="34"/>
      <c r="D440" s="34"/>
      <c r="E440" s="34"/>
      <c r="F440" s="10"/>
      <c r="G440" s="10"/>
      <c r="H440" s="8"/>
      <c r="I440" s="10"/>
      <c r="J440" s="9"/>
      <c r="K440" s="9"/>
      <c r="L440" s="10"/>
      <c r="M440" s="11"/>
      <c r="N440" s="12"/>
      <c r="O440" s="13"/>
      <c r="P440" s="13"/>
      <c r="Q440" s="8"/>
      <c r="R440" s="34"/>
      <c r="S440" s="10"/>
      <c r="T440" s="14"/>
      <c r="U440" s="14"/>
      <c r="V440" s="34"/>
      <c r="W440" s="34"/>
      <c r="X440" s="13"/>
      <c r="Y440" s="15" t="str">
        <f aca="false">IF(OR(A440="",H440=""),"",H440-A440)</f>
        <v/>
      </c>
      <c r="Z440" s="15" t="str">
        <f aca="false">IF(OR(A440="",Q440=""),"",Q440-A440)</f>
        <v/>
      </c>
      <c r="AA440" s="16" t="str">
        <f aca="false">IF(OR(L440="",J440=""),"",L440*IF(K440="",$C$3,K440)*J440*IF(E440="Short",1,-1))</f>
        <v/>
      </c>
      <c r="AB440" s="16" t="str">
        <f aca="false">IF(OR(A440="",L440="",J440=""),"",IF(N(U440)&gt;0,U440,IF(E440="Long",L440*IF(K440="",$C$3,K440)*J440,IF(AND(N(F440)&gt;0,N(G440)&gt;0),MAX(0,ABS(F440-G440)-L440)*IF(K440="",$C$3,K440)*J440,IF(AND(D440="Put",N(F440)&gt;0),MAX(0,F440-L440)*IF(K440="",$C$3,K440)*J440,"")))))</f>
        <v/>
      </c>
      <c r="AC440" s="16" t="str">
        <f aca="false">IF(OR(A440="",L440="",J440="",R440="",R440="Open"),"",IF(E440="Short",L440-N(S440),N(S440)-L440)*IF(K440="",$C$3,K440)*J440-N(T440))</f>
        <v/>
      </c>
      <c r="AD440" s="17" t="str">
        <f aca="false">IF(OR(AC440="",AB440=""),"",IF(AB440&gt;0,AC440/AB440,""))</f>
        <v/>
      </c>
      <c r="AE440" s="18" t="str">
        <f aca="false">IF(OR(AC440="",Q440=""),"",DATE(YEAR(Q440),MONTH(Q440),1))</f>
        <v/>
      </c>
      <c r="AF440" s="15" t="str">
        <f aca="false">IF(AC440="","",1)</f>
        <v/>
      </c>
    </row>
    <row r="441" customFormat="false" ht="15" hidden="false" customHeight="false" outlineLevel="0" collapsed="false">
      <c r="A441" s="8"/>
      <c r="B441" s="9"/>
      <c r="C441" s="34"/>
      <c r="D441" s="34"/>
      <c r="E441" s="34"/>
      <c r="F441" s="10"/>
      <c r="G441" s="10"/>
      <c r="H441" s="8"/>
      <c r="I441" s="10"/>
      <c r="J441" s="9"/>
      <c r="K441" s="9"/>
      <c r="L441" s="10"/>
      <c r="M441" s="11"/>
      <c r="N441" s="12"/>
      <c r="O441" s="13"/>
      <c r="P441" s="13"/>
      <c r="Q441" s="8"/>
      <c r="R441" s="34"/>
      <c r="S441" s="10"/>
      <c r="T441" s="14"/>
      <c r="U441" s="14"/>
      <c r="V441" s="34"/>
      <c r="W441" s="34"/>
      <c r="X441" s="13"/>
      <c r="Y441" s="15" t="str">
        <f aca="false">IF(OR(A441="",H441=""),"",H441-A441)</f>
        <v/>
      </c>
      <c r="Z441" s="15" t="str">
        <f aca="false">IF(OR(A441="",Q441=""),"",Q441-A441)</f>
        <v/>
      </c>
      <c r="AA441" s="16" t="str">
        <f aca="false">IF(OR(L441="",J441=""),"",L441*IF(K441="",$C$3,K441)*J441*IF(E441="Short",1,-1))</f>
        <v/>
      </c>
      <c r="AB441" s="16" t="str">
        <f aca="false">IF(OR(A441="",L441="",J441=""),"",IF(N(U441)&gt;0,U441,IF(E441="Long",L441*IF(K441="",$C$3,K441)*J441,IF(AND(N(F441)&gt;0,N(G441)&gt;0),MAX(0,ABS(F441-G441)-L441)*IF(K441="",$C$3,K441)*J441,IF(AND(D441="Put",N(F441)&gt;0),MAX(0,F441-L441)*IF(K441="",$C$3,K441)*J441,"")))))</f>
        <v/>
      </c>
      <c r="AC441" s="16" t="str">
        <f aca="false">IF(OR(A441="",L441="",J441="",R441="",R441="Open"),"",IF(E441="Short",L441-N(S441),N(S441)-L441)*IF(K441="",$C$3,K441)*J441-N(T441))</f>
        <v/>
      </c>
      <c r="AD441" s="17" t="str">
        <f aca="false">IF(OR(AC441="",AB441=""),"",IF(AB441&gt;0,AC441/AB441,""))</f>
        <v/>
      </c>
      <c r="AE441" s="18" t="str">
        <f aca="false">IF(OR(AC441="",Q441=""),"",DATE(YEAR(Q441),MONTH(Q441),1))</f>
        <v/>
      </c>
      <c r="AF441" s="15" t="str">
        <f aca="false">IF(AC441="","",1)</f>
        <v/>
      </c>
    </row>
    <row r="442" customFormat="false" ht="15" hidden="false" customHeight="false" outlineLevel="0" collapsed="false">
      <c r="A442" s="8"/>
      <c r="B442" s="9"/>
      <c r="C442" s="34"/>
      <c r="D442" s="34"/>
      <c r="E442" s="34"/>
      <c r="F442" s="10"/>
      <c r="G442" s="10"/>
      <c r="H442" s="8"/>
      <c r="I442" s="10"/>
      <c r="J442" s="9"/>
      <c r="K442" s="9"/>
      <c r="L442" s="10"/>
      <c r="M442" s="11"/>
      <c r="N442" s="12"/>
      <c r="O442" s="13"/>
      <c r="P442" s="13"/>
      <c r="Q442" s="8"/>
      <c r="R442" s="34"/>
      <c r="S442" s="10"/>
      <c r="T442" s="14"/>
      <c r="U442" s="14"/>
      <c r="V442" s="34"/>
      <c r="W442" s="34"/>
      <c r="X442" s="13"/>
      <c r="Y442" s="15" t="str">
        <f aca="false">IF(OR(A442="",H442=""),"",H442-A442)</f>
        <v/>
      </c>
      <c r="Z442" s="15" t="str">
        <f aca="false">IF(OR(A442="",Q442=""),"",Q442-A442)</f>
        <v/>
      </c>
      <c r="AA442" s="16" t="str">
        <f aca="false">IF(OR(L442="",J442=""),"",L442*IF(K442="",$C$3,K442)*J442*IF(E442="Short",1,-1))</f>
        <v/>
      </c>
      <c r="AB442" s="16" t="str">
        <f aca="false">IF(OR(A442="",L442="",J442=""),"",IF(N(U442)&gt;0,U442,IF(E442="Long",L442*IF(K442="",$C$3,K442)*J442,IF(AND(N(F442)&gt;0,N(G442)&gt;0),MAX(0,ABS(F442-G442)-L442)*IF(K442="",$C$3,K442)*J442,IF(AND(D442="Put",N(F442)&gt;0),MAX(0,F442-L442)*IF(K442="",$C$3,K442)*J442,"")))))</f>
        <v/>
      </c>
      <c r="AC442" s="16" t="str">
        <f aca="false">IF(OR(A442="",L442="",J442="",R442="",R442="Open"),"",IF(E442="Short",L442-N(S442),N(S442)-L442)*IF(K442="",$C$3,K442)*J442-N(T442))</f>
        <v/>
      </c>
      <c r="AD442" s="17" t="str">
        <f aca="false">IF(OR(AC442="",AB442=""),"",IF(AB442&gt;0,AC442/AB442,""))</f>
        <v/>
      </c>
      <c r="AE442" s="18" t="str">
        <f aca="false">IF(OR(AC442="",Q442=""),"",DATE(YEAR(Q442),MONTH(Q442),1))</f>
        <v/>
      </c>
      <c r="AF442" s="15" t="str">
        <f aca="false">IF(AC442="","",1)</f>
        <v/>
      </c>
    </row>
    <row r="443" customFormat="false" ht="15" hidden="false" customHeight="false" outlineLevel="0" collapsed="false">
      <c r="A443" s="8"/>
      <c r="B443" s="9"/>
      <c r="C443" s="34"/>
      <c r="D443" s="34"/>
      <c r="E443" s="34"/>
      <c r="F443" s="10"/>
      <c r="G443" s="10"/>
      <c r="H443" s="8"/>
      <c r="I443" s="10"/>
      <c r="J443" s="9"/>
      <c r="K443" s="9"/>
      <c r="L443" s="10"/>
      <c r="M443" s="11"/>
      <c r="N443" s="12"/>
      <c r="O443" s="13"/>
      <c r="P443" s="13"/>
      <c r="Q443" s="8"/>
      <c r="R443" s="34"/>
      <c r="S443" s="10"/>
      <c r="T443" s="14"/>
      <c r="U443" s="14"/>
      <c r="V443" s="34"/>
      <c r="W443" s="34"/>
      <c r="X443" s="13"/>
      <c r="Y443" s="15" t="str">
        <f aca="false">IF(OR(A443="",H443=""),"",H443-A443)</f>
        <v/>
      </c>
      <c r="Z443" s="15" t="str">
        <f aca="false">IF(OR(A443="",Q443=""),"",Q443-A443)</f>
        <v/>
      </c>
      <c r="AA443" s="16" t="str">
        <f aca="false">IF(OR(L443="",J443=""),"",L443*IF(K443="",$C$3,K443)*J443*IF(E443="Short",1,-1))</f>
        <v/>
      </c>
      <c r="AB443" s="16" t="str">
        <f aca="false">IF(OR(A443="",L443="",J443=""),"",IF(N(U443)&gt;0,U443,IF(E443="Long",L443*IF(K443="",$C$3,K443)*J443,IF(AND(N(F443)&gt;0,N(G443)&gt;0),MAX(0,ABS(F443-G443)-L443)*IF(K443="",$C$3,K443)*J443,IF(AND(D443="Put",N(F443)&gt;0),MAX(0,F443-L443)*IF(K443="",$C$3,K443)*J443,"")))))</f>
        <v/>
      </c>
      <c r="AC443" s="16" t="str">
        <f aca="false">IF(OR(A443="",L443="",J443="",R443="",R443="Open"),"",IF(E443="Short",L443-N(S443),N(S443)-L443)*IF(K443="",$C$3,K443)*J443-N(T443))</f>
        <v/>
      </c>
      <c r="AD443" s="17" t="str">
        <f aca="false">IF(OR(AC443="",AB443=""),"",IF(AB443&gt;0,AC443/AB443,""))</f>
        <v/>
      </c>
      <c r="AE443" s="18" t="str">
        <f aca="false">IF(OR(AC443="",Q443=""),"",DATE(YEAR(Q443),MONTH(Q443),1))</f>
        <v/>
      </c>
      <c r="AF443" s="15" t="str">
        <f aca="false">IF(AC443="","",1)</f>
        <v/>
      </c>
    </row>
    <row r="444" customFormat="false" ht="15" hidden="false" customHeight="false" outlineLevel="0" collapsed="false">
      <c r="A444" s="8"/>
      <c r="B444" s="9"/>
      <c r="C444" s="34"/>
      <c r="D444" s="34"/>
      <c r="E444" s="34"/>
      <c r="F444" s="10"/>
      <c r="G444" s="10"/>
      <c r="H444" s="8"/>
      <c r="I444" s="10"/>
      <c r="J444" s="9"/>
      <c r="K444" s="9"/>
      <c r="L444" s="10"/>
      <c r="M444" s="11"/>
      <c r="N444" s="12"/>
      <c r="O444" s="13"/>
      <c r="P444" s="13"/>
      <c r="Q444" s="8"/>
      <c r="R444" s="34"/>
      <c r="S444" s="10"/>
      <c r="T444" s="14"/>
      <c r="U444" s="14"/>
      <c r="V444" s="34"/>
      <c r="W444" s="34"/>
      <c r="X444" s="13"/>
      <c r="Y444" s="15" t="str">
        <f aca="false">IF(OR(A444="",H444=""),"",H444-A444)</f>
        <v/>
      </c>
      <c r="Z444" s="15" t="str">
        <f aca="false">IF(OR(A444="",Q444=""),"",Q444-A444)</f>
        <v/>
      </c>
      <c r="AA444" s="16" t="str">
        <f aca="false">IF(OR(L444="",J444=""),"",L444*IF(K444="",$C$3,K444)*J444*IF(E444="Short",1,-1))</f>
        <v/>
      </c>
      <c r="AB444" s="16" t="str">
        <f aca="false">IF(OR(A444="",L444="",J444=""),"",IF(N(U444)&gt;0,U444,IF(E444="Long",L444*IF(K444="",$C$3,K444)*J444,IF(AND(N(F444)&gt;0,N(G444)&gt;0),MAX(0,ABS(F444-G444)-L444)*IF(K444="",$C$3,K444)*J444,IF(AND(D444="Put",N(F444)&gt;0),MAX(0,F444-L444)*IF(K444="",$C$3,K444)*J444,"")))))</f>
        <v/>
      </c>
      <c r="AC444" s="16" t="str">
        <f aca="false">IF(OR(A444="",L444="",J444="",R444="",R444="Open"),"",IF(E444="Short",L444-N(S444),N(S444)-L444)*IF(K444="",$C$3,K444)*J444-N(T444))</f>
        <v/>
      </c>
      <c r="AD444" s="17" t="str">
        <f aca="false">IF(OR(AC444="",AB444=""),"",IF(AB444&gt;0,AC444/AB444,""))</f>
        <v/>
      </c>
      <c r="AE444" s="18" t="str">
        <f aca="false">IF(OR(AC444="",Q444=""),"",DATE(YEAR(Q444),MONTH(Q444),1))</f>
        <v/>
      </c>
      <c r="AF444" s="15" t="str">
        <f aca="false">IF(AC444="","",1)</f>
        <v/>
      </c>
    </row>
    <row r="445" customFormat="false" ht="15" hidden="false" customHeight="false" outlineLevel="0" collapsed="false">
      <c r="A445" s="8"/>
      <c r="B445" s="9"/>
      <c r="C445" s="34"/>
      <c r="D445" s="34"/>
      <c r="E445" s="34"/>
      <c r="F445" s="10"/>
      <c r="G445" s="10"/>
      <c r="H445" s="8"/>
      <c r="I445" s="10"/>
      <c r="J445" s="9"/>
      <c r="K445" s="9"/>
      <c r="L445" s="10"/>
      <c r="M445" s="11"/>
      <c r="N445" s="12"/>
      <c r="O445" s="13"/>
      <c r="P445" s="13"/>
      <c r="Q445" s="8"/>
      <c r="R445" s="34"/>
      <c r="S445" s="10"/>
      <c r="T445" s="14"/>
      <c r="U445" s="14"/>
      <c r="V445" s="34"/>
      <c r="W445" s="34"/>
      <c r="X445" s="13"/>
      <c r="Y445" s="15" t="str">
        <f aca="false">IF(OR(A445="",H445=""),"",H445-A445)</f>
        <v/>
      </c>
      <c r="Z445" s="15" t="str">
        <f aca="false">IF(OR(A445="",Q445=""),"",Q445-A445)</f>
        <v/>
      </c>
      <c r="AA445" s="16" t="str">
        <f aca="false">IF(OR(L445="",J445=""),"",L445*IF(K445="",$C$3,K445)*J445*IF(E445="Short",1,-1))</f>
        <v/>
      </c>
      <c r="AB445" s="16" t="str">
        <f aca="false">IF(OR(A445="",L445="",J445=""),"",IF(N(U445)&gt;0,U445,IF(E445="Long",L445*IF(K445="",$C$3,K445)*J445,IF(AND(N(F445)&gt;0,N(G445)&gt;0),MAX(0,ABS(F445-G445)-L445)*IF(K445="",$C$3,K445)*J445,IF(AND(D445="Put",N(F445)&gt;0),MAX(0,F445-L445)*IF(K445="",$C$3,K445)*J445,"")))))</f>
        <v/>
      </c>
      <c r="AC445" s="16" t="str">
        <f aca="false">IF(OR(A445="",L445="",J445="",R445="",R445="Open"),"",IF(E445="Short",L445-N(S445),N(S445)-L445)*IF(K445="",$C$3,K445)*J445-N(T445))</f>
        <v/>
      </c>
      <c r="AD445" s="17" t="str">
        <f aca="false">IF(OR(AC445="",AB445=""),"",IF(AB445&gt;0,AC445/AB445,""))</f>
        <v/>
      </c>
      <c r="AE445" s="18" t="str">
        <f aca="false">IF(OR(AC445="",Q445=""),"",DATE(YEAR(Q445),MONTH(Q445),1))</f>
        <v/>
      </c>
      <c r="AF445" s="15" t="str">
        <f aca="false">IF(AC445="","",1)</f>
        <v/>
      </c>
    </row>
    <row r="446" customFormat="false" ht="15" hidden="false" customHeight="false" outlineLevel="0" collapsed="false">
      <c r="A446" s="8"/>
      <c r="B446" s="9"/>
      <c r="C446" s="34"/>
      <c r="D446" s="34"/>
      <c r="E446" s="34"/>
      <c r="F446" s="10"/>
      <c r="G446" s="10"/>
      <c r="H446" s="8"/>
      <c r="I446" s="10"/>
      <c r="J446" s="9"/>
      <c r="K446" s="9"/>
      <c r="L446" s="10"/>
      <c r="M446" s="11"/>
      <c r="N446" s="12"/>
      <c r="O446" s="13"/>
      <c r="P446" s="13"/>
      <c r="Q446" s="8"/>
      <c r="R446" s="34"/>
      <c r="S446" s="10"/>
      <c r="T446" s="14"/>
      <c r="U446" s="14"/>
      <c r="V446" s="34"/>
      <c r="W446" s="34"/>
      <c r="X446" s="13"/>
      <c r="Y446" s="15" t="str">
        <f aca="false">IF(OR(A446="",H446=""),"",H446-A446)</f>
        <v/>
      </c>
      <c r="Z446" s="15" t="str">
        <f aca="false">IF(OR(A446="",Q446=""),"",Q446-A446)</f>
        <v/>
      </c>
      <c r="AA446" s="16" t="str">
        <f aca="false">IF(OR(L446="",J446=""),"",L446*IF(K446="",$C$3,K446)*J446*IF(E446="Short",1,-1))</f>
        <v/>
      </c>
      <c r="AB446" s="16" t="str">
        <f aca="false">IF(OR(A446="",L446="",J446=""),"",IF(N(U446)&gt;0,U446,IF(E446="Long",L446*IF(K446="",$C$3,K446)*J446,IF(AND(N(F446)&gt;0,N(G446)&gt;0),MAX(0,ABS(F446-G446)-L446)*IF(K446="",$C$3,K446)*J446,IF(AND(D446="Put",N(F446)&gt;0),MAX(0,F446-L446)*IF(K446="",$C$3,K446)*J446,"")))))</f>
        <v/>
      </c>
      <c r="AC446" s="16" t="str">
        <f aca="false">IF(OR(A446="",L446="",J446="",R446="",R446="Open"),"",IF(E446="Short",L446-N(S446),N(S446)-L446)*IF(K446="",$C$3,K446)*J446-N(T446))</f>
        <v/>
      </c>
      <c r="AD446" s="17" t="str">
        <f aca="false">IF(OR(AC446="",AB446=""),"",IF(AB446&gt;0,AC446/AB446,""))</f>
        <v/>
      </c>
      <c r="AE446" s="18" t="str">
        <f aca="false">IF(OR(AC446="",Q446=""),"",DATE(YEAR(Q446),MONTH(Q446),1))</f>
        <v/>
      </c>
      <c r="AF446" s="15" t="str">
        <f aca="false">IF(AC446="","",1)</f>
        <v/>
      </c>
    </row>
    <row r="447" customFormat="false" ht="15" hidden="false" customHeight="false" outlineLevel="0" collapsed="false">
      <c r="A447" s="8"/>
      <c r="B447" s="9"/>
      <c r="C447" s="34"/>
      <c r="D447" s="34"/>
      <c r="E447" s="34"/>
      <c r="F447" s="10"/>
      <c r="G447" s="10"/>
      <c r="H447" s="8"/>
      <c r="I447" s="10"/>
      <c r="J447" s="9"/>
      <c r="K447" s="9"/>
      <c r="L447" s="10"/>
      <c r="M447" s="11"/>
      <c r="N447" s="12"/>
      <c r="O447" s="13"/>
      <c r="P447" s="13"/>
      <c r="Q447" s="8"/>
      <c r="R447" s="34"/>
      <c r="S447" s="10"/>
      <c r="T447" s="14"/>
      <c r="U447" s="14"/>
      <c r="V447" s="34"/>
      <c r="W447" s="34"/>
      <c r="X447" s="13"/>
      <c r="Y447" s="15" t="str">
        <f aca="false">IF(OR(A447="",H447=""),"",H447-A447)</f>
        <v/>
      </c>
      <c r="Z447" s="15" t="str">
        <f aca="false">IF(OR(A447="",Q447=""),"",Q447-A447)</f>
        <v/>
      </c>
      <c r="AA447" s="16" t="str">
        <f aca="false">IF(OR(L447="",J447=""),"",L447*IF(K447="",$C$3,K447)*J447*IF(E447="Short",1,-1))</f>
        <v/>
      </c>
      <c r="AB447" s="16" t="str">
        <f aca="false">IF(OR(A447="",L447="",J447=""),"",IF(N(U447)&gt;0,U447,IF(E447="Long",L447*IF(K447="",$C$3,K447)*J447,IF(AND(N(F447)&gt;0,N(G447)&gt;0),MAX(0,ABS(F447-G447)-L447)*IF(K447="",$C$3,K447)*J447,IF(AND(D447="Put",N(F447)&gt;0),MAX(0,F447-L447)*IF(K447="",$C$3,K447)*J447,"")))))</f>
        <v/>
      </c>
      <c r="AC447" s="16" t="str">
        <f aca="false">IF(OR(A447="",L447="",J447="",R447="",R447="Open"),"",IF(E447="Short",L447-N(S447),N(S447)-L447)*IF(K447="",$C$3,K447)*J447-N(T447))</f>
        <v/>
      </c>
      <c r="AD447" s="17" t="str">
        <f aca="false">IF(OR(AC447="",AB447=""),"",IF(AB447&gt;0,AC447/AB447,""))</f>
        <v/>
      </c>
      <c r="AE447" s="18" t="str">
        <f aca="false">IF(OR(AC447="",Q447=""),"",DATE(YEAR(Q447),MONTH(Q447),1))</f>
        <v/>
      </c>
      <c r="AF447" s="15" t="str">
        <f aca="false">IF(AC447="","",1)</f>
        <v/>
      </c>
    </row>
    <row r="448" customFormat="false" ht="15" hidden="false" customHeight="false" outlineLevel="0" collapsed="false">
      <c r="A448" s="8"/>
      <c r="B448" s="9"/>
      <c r="C448" s="34"/>
      <c r="D448" s="34"/>
      <c r="E448" s="34"/>
      <c r="F448" s="10"/>
      <c r="G448" s="10"/>
      <c r="H448" s="8"/>
      <c r="I448" s="10"/>
      <c r="J448" s="9"/>
      <c r="K448" s="9"/>
      <c r="L448" s="10"/>
      <c r="M448" s="11"/>
      <c r="N448" s="12"/>
      <c r="O448" s="13"/>
      <c r="P448" s="13"/>
      <c r="Q448" s="8"/>
      <c r="R448" s="34"/>
      <c r="S448" s="10"/>
      <c r="T448" s="14"/>
      <c r="U448" s="14"/>
      <c r="V448" s="34"/>
      <c r="W448" s="34"/>
      <c r="X448" s="13"/>
      <c r="Y448" s="15" t="str">
        <f aca="false">IF(OR(A448="",H448=""),"",H448-A448)</f>
        <v/>
      </c>
      <c r="Z448" s="15" t="str">
        <f aca="false">IF(OR(A448="",Q448=""),"",Q448-A448)</f>
        <v/>
      </c>
      <c r="AA448" s="16" t="str">
        <f aca="false">IF(OR(L448="",J448=""),"",L448*IF(K448="",$C$3,K448)*J448*IF(E448="Short",1,-1))</f>
        <v/>
      </c>
      <c r="AB448" s="16" t="str">
        <f aca="false">IF(OR(A448="",L448="",J448=""),"",IF(N(U448)&gt;0,U448,IF(E448="Long",L448*IF(K448="",$C$3,K448)*J448,IF(AND(N(F448)&gt;0,N(G448)&gt;0),MAX(0,ABS(F448-G448)-L448)*IF(K448="",$C$3,K448)*J448,IF(AND(D448="Put",N(F448)&gt;0),MAX(0,F448-L448)*IF(K448="",$C$3,K448)*J448,"")))))</f>
        <v/>
      </c>
      <c r="AC448" s="16" t="str">
        <f aca="false">IF(OR(A448="",L448="",J448="",R448="",R448="Open"),"",IF(E448="Short",L448-N(S448),N(S448)-L448)*IF(K448="",$C$3,K448)*J448-N(T448))</f>
        <v/>
      </c>
      <c r="AD448" s="17" t="str">
        <f aca="false">IF(OR(AC448="",AB448=""),"",IF(AB448&gt;0,AC448/AB448,""))</f>
        <v/>
      </c>
      <c r="AE448" s="18" t="str">
        <f aca="false">IF(OR(AC448="",Q448=""),"",DATE(YEAR(Q448),MONTH(Q448),1))</f>
        <v/>
      </c>
      <c r="AF448" s="15" t="str">
        <f aca="false">IF(AC448="","",1)</f>
        <v/>
      </c>
    </row>
    <row r="449" customFormat="false" ht="15" hidden="false" customHeight="false" outlineLevel="0" collapsed="false">
      <c r="A449" s="8"/>
      <c r="B449" s="9"/>
      <c r="C449" s="34"/>
      <c r="D449" s="34"/>
      <c r="E449" s="34"/>
      <c r="F449" s="10"/>
      <c r="G449" s="10"/>
      <c r="H449" s="8"/>
      <c r="I449" s="10"/>
      <c r="J449" s="9"/>
      <c r="K449" s="9"/>
      <c r="L449" s="10"/>
      <c r="M449" s="11"/>
      <c r="N449" s="12"/>
      <c r="O449" s="13"/>
      <c r="P449" s="13"/>
      <c r="Q449" s="8"/>
      <c r="R449" s="34"/>
      <c r="S449" s="10"/>
      <c r="T449" s="14"/>
      <c r="U449" s="14"/>
      <c r="V449" s="34"/>
      <c r="W449" s="34"/>
      <c r="X449" s="13"/>
      <c r="Y449" s="15" t="str">
        <f aca="false">IF(OR(A449="",H449=""),"",H449-A449)</f>
        <v/>
      </c>
      <c r="Z449" s="15" t="str">
        <f aca="false">IF(OR(A449="",Q449=""),"",Q449-A449)</f>
        <v/>
      </c>
      <c r="AA449" s="16" t="str">
        <f aca="false">IF(OR(L449="",J449=""),"",L449*IF(K449="",$C$3,K449)*J449*IF(E449="Short",1,-1))</f>
        <v/>
      </c>
      <c r="AB449" s="16" t="str">
        <f aca="false">IF(OR(A449="",L449="",J449=""),"",IF(N(U449)&gt;0,U449,IF(E449="Long",L449*IF(K449="",$C$3,K449)*J449,IF(AND(N(F449)&gt;0,N(G449)&gt;0),MAX(0,ABS(F449-G449)-L449)*IF(K449="",$C$3,K449)*J449,IF(AND(D449="Put",N(F449)&gt;0),MAX(0,F449-L449)*IF(K449="",$C$3,K449)*J449,"")))))</f>
        <v/>
      </c>
      <c r="AC449" s="16" t="str">
        <f aca="false">IF(OR(A449="",L449="",J449="",R449="",R449="Open"),"",IF(E449="Short",L449-N(S449),N(S449)-L449)*IF(K449="",$C$3,K449)*J449-N(T449))</f>
        <v/>
      </c>
      <c r="AD449" s="17" t="str">
        <f aca="false">IF(OR(AC449="",AB449=""),"",IF(AB449&gt;0,AC449/AB449,""))</f>
        <v/>
      </c>
      <c r="AE449" s="18" t="str">
        <f aca="false">IF(OR(AC449="",Q449=""),"",DATE(YEAR(Q449),MONTH(Q449),1))</f>
        <v/>
      </c>
      <c r="AF449" s="15" t="str">
        <f aca="false">IF(AC449="","",1)</f>
        <v/>
      </c>
    </row>
    <row r="450" customFormat="false" ht="15" hidden="false" customHeight="false" outlineLevel="0" collapsed="false">
      <c r="A450" s="8"/>
      <c r="B450" s="9"/>
      <c r="C450" s="34"/>
      <c r="D450" s="34"/>
      <c r="E450" s="34"/>
      <c r="F450" s="10"/>
      <c r="G450" s="10"/>
      <c r="H450" s="8"/>
      <c r="I450" s="10"/>
      <c r="J450" s="9"/>
      <c r="K450" s="9"/>
      <c r="L450" s="10"/>
      <c r="M450" s="11"/>
      <c r="N450" s="12"/>
      <c r="O450" s="13"/>
      <c r="P450" s="13"/>
      <c r="Q450" s="8"/>
      <c r="R450" s="34"/>
      <c r="S450" s="10"/>
      <c r="T450" s="14"/>
      <c r="U450" s="14"/>
      <c r="V450" s="34"/>
      <c r="W450" s="34"/>
      <c r="X450" s="13"/>
      <c r="Y450" s="15" t="str">
        <f aca="false">IF(OR(A450="",H450=""),"",H450-A450)</f>
        <v/>
      </c>
      <c r="Z450" s="15" t="str">
        <f aca="false">IF(OR(A450="",Q450=""),"",Q450-A450)</f>
        <v/>
      </c>
      <c r="AA450" s="16" t="str">
        <f aca="false">IF(OR(L450="",J450=""),"",L450*IF(K450="",$C$3,K450)*J450*IF(E450="Short",1,-1))</f>
        <v/>
      </c>
      <c r="AB450" s="16" t="str">
        <f aca="false">IF(OR(A450="",L450="",J450=""),"",IF(N(U450)&gt;0,U450,IF(E450="Long",L450*IF(K450="",$C$3,K450)*J450,IF(AND(N(F450)&gt;0,N(G450)&gt;0),MAX(0,ABS(F450-G450)-L450)*IF(K450="",$C$3,K450)*J450,IF(AND(D450="Put",N(F450)&gt;0),MAX(0,F450-L450)*IF(K450="",$C$3,K450)*J450,"")))))</f>
        <v/>
      </c>
      <c r="AC450" s="16" t="str">
        <f aca="false">IF(OR(A450="",L450="",J450="",R450="",R450="Open"),"",IF(E450="Short",L450-N(S450),N(S450)-L450)*IF(K450="",$C$3,K450)*J450-N(T450))</f>
        <v/>
      </c>
      <c r="AD450" s="17" t="str">
        <f aca="false">IF(OR(AC450="",AB450=""),"",IF(AB450&gt;0,AC450/AB450,""))</f>
        <v/>
      </c>
      <c r="AE450" s="18" t="str">
        <f aca="false">IF(OR(AC450="",Q450=""),"",DATE(YEAR(Q450),MONTH(Q450),1))</f>
        <v/>
      </c>
      <c r="AF450" s="15" t="str">
        <f aca="false">IF(AC450="","",1)</f>
        <v/>
      </c>
    </row>
    <row r="451" customFormat="false" ht="15" hidden="false" customHeight="false" outlineLevel="0" collapsed="false">
      <c r="A451" s="8"/>
      <c r="B451" s="9"/>
      <c r="C451" s="34"/>
      <c r="D451" s="34"/>
      <c r="E451" s="34"/>
      <c r="F451" s="10"/>
      <c r="G451" s="10"/>
      <c r="H451" s="8"/>
      <c r="I451" s="10"/>
      <c r="J451" s="9"/>
      <c r="K451" s="9"/>
      <c r="L451" s="10"/>
      <c r="M451" s="11"/>
      <c r="N451" s="12"/>
      <c r="O451" s="13"/>
      <c r="P451" s="13"/>
      <c r="Q451" s="8"/>
      <c r="R451" s="34"/>
      <c r="S451" s="10"/>
      <c r="T451" s="14"/>
      <c r="U451" s="14"/>
      <c r="V451" s="34"/>
      <c r="W451" s="34"/>
      <c r="X451" s="13"/>
      <c r="Y451" s="15" t="str">
        <f aca="false">IF(OR(A451="",H451=""),"",H451-A451)</f>
        <v/>
      </c>
      <c r="Z451" s="15" t="str">
        <f aca="false">IF(OR(A451="",Q451=""),"",Q451-A451)</f>
        <v/>
      </c>
      <c r="AA451" s="16" t="str">
        <f aca="false">IF(OR(L451="",J451=""),"",L451*IF(K451="",$C$3,K451)*J451*IF(E451="Short",1,-1))</f>
        <v/>
      </c>
      <c r="AB451" s="16" t="str">
        <f aca="false">IF(OR(A451="",L451="",J451=""),"",IF(N(U451)&gt;0,U451,IF(E451="Long",L451*IF(K451="",$C$3,K451)*J451,IF(AND(N(F451)&gt;0,N(G451)&gt;0),MAX(0,ABS(F451-G451)-L451)*IF(K451="",$C$3,K451)*J451,IF(AND(D451="Put",N(F451)&gt;0),MAX(0,F451-L451)*IF(K451="",$C$3,K451)*J451,"")))))</f>
        <v/>
      </c>
      <c r="AC451" s="16" t="str">
        <f aca="false">IF(OR(A451="",L451="",J451="",R451="",R451="Open"),"",IF(E451="Short",L451-N(S451),N(S451)-L451)*IF(K451="",$C$3,K451)*J451-N(T451))</f>
        <v/>
      </c>
      <c r="AD451" s="17" t="str">
        <f aca="false">IF(OR(AC451="",AB451=""),"",IF(AB451&gt;0,AC451/AB451,""))</f>
        <v/>
      </c>
      <c r="AE451" s="18" t="str">
        <f aca="false">IF(OR(AC451="",Q451=""),"",DATE(YEAR(Q451),MONTH(Q451),1))</f>
        <v/>
      </c>
      <c r="AF451" s="15" t="str">
        <f aca="false">IF(AC451="","",1)</f>
        <v/>
      </c>
    </row>
    <row r="452" customFormat="false" ht="15" hidden="false" customHeight="false" outlineLevel="0" collapsed="false">
      <c r="A452" s="8"/>
      <c r="B452" s="9"/>
      <c r="C452" s="34"/>
      <c r="D452" s="34"/>
      <c r="E452" s="34"/>
      <c r="F452" s="10"/>
      <c r="G452" s="10"/>
      <c r="H452" s="8"/>
      <c r="I452" s="10"/>
      <c r="J452" s="9"/>
      <c r="K452" s="9"/>
      <c r="L452" s="10"/>
      <c r="M452" s="11"/>
      <c r="N452" s="12"/>
      <c r="O452" s="13"/>
      <c r="P452" s="13"/>
      <c r="Q452" s="8"/>
      <c r="R452" s="34"/>
      <c r="S452" s="10"/>
      <c r="T452" s="14"/>
      <c r="U452" s="14"/>
      <c r="V452" s="34"/>
      <c r="W452" s="34"/>
      <c r="X452" s="13"/>
      <c r="Y452" s="15" t="str">
        <f aca="false">IF(OR(A452="",H452=""),"",H452-A452)</f>
        <v/>
      </c>
      <c r="Z452" s="15" t="str">
        <f aca="false">IF(OR(A452="",Q452=""),"",Q452-A452)</f>
        <v/>
      </c>
      <c r="AA452" s="16" t="str">
        <f aca="false">IF(OR(L452="",J452=""),"",L452*IF(K452="",$C$3,K452)*J452*IF(E452="Short",1,-1))</f>
        <v/>
      </c>
      <c r="AB452" s="16" t="str">
        <f aca="false">IF(OR(A452="",L452="",J452=""),"",IF(N(U452)&gt;0,U452,IF(E452="Long",L452*IF(K452="",$C$3,K452)*J452,IF(AND(N(F452)&gt;0,N(G452)&gt;0),MAX(0,ABS(F452-G452)-L452)*IF(K452="",$C$3,K452)*J452,IF(AND(D452="Put",N(F452)&gt;0),MAX(0,F452-L452)*IF(K452="",$C$3,K452)*J452,"")))))</f>
        <v/>
      </c>
      <c r="AC452" s="16" t="str">
        <f aca="false">IF(OR(A452="",L452="",J452="",R452="",R452="Open"),"",IF(E452="Short",L452-N(S452),N(S452)-L452)*IF(K452="",$C$3,K452)*J452-N(T452))</f>
        <v/>
      </c>
      <c r="AD452" s="17" t="str">
        <f aca="false">IF(OR(AC452="",AB452=""),"",IF(AB452&gt;0,AC452/AB452,""))</f>
        <v/>
      </c>
      <c r="AE452" s="18" t="str">
        <f aca="false">IF(OR(AC452="",Q452=""),"",DATE(YEAR(Q452),MONTH(Q452),1))</f>
        <v/>
      </c>
      <c r="AF452" s="15" t="str">
        <f aca="false">IF(AC452="","",1)</f>
        <v/>
      </c>
    </row>
    <row r="453" customFormat="false" ht="15" hidden="false" customHeight="false" outlineLevel="0" collapsed="false">
      <c r="A453" s="8"/>
      <c r="B453" s="9"/>
      <c r="C453" s="34"/>
      <c r="D453" s="34"/>
      <c r="E453" s="34"/>
      <c r="F453" s="10"/>
      <c r="G453" s="10"/>
      <c r="H453" s="8"/>
      <c r="I453" s="10"/>
      <c r="J453" s="9"/>
      <c r="K453" s="9"/>
      <c r="L453" s="10"/>
      <c r="M453" s="11"/>
      <c r="N453" s="12"/>
      <c r="O453" s="13"/>
      <c r="P453" s="13"/>
      <c r="Q453" s="8"/>
      <c r="R453" s="34"/>
      <c r="S453" s="10"/>
      <c r="T453" s="14"/>
      <c r="U453" s="14"/>
      <c r="V453" s="34"/>
      <c r="W453" s="34"/>
      <c r="X453" s="13"/>
      <c r="Y453" s="15" t="str">
        <f aca="false">IF(OR(A453="",H453=""),"",H453-A453)</f>
        <v/>
      </c>
      <c r="Z453" s="15" t="str">
        <f aca="false">IF(OR(A453="",Q453=""),"",Q453-A453)</f>
        <v/>
      </c>
      <c r="AA453" s="16" t="str">
        <f aca="false">IF(OR(L453="",J453=""),"",L453*IF(K453="",$C$3,K453)*J453*IF(E453="Short",1,-1))</f>
        <v/>
      </c>
      <c r="AB453" s="16" t="str">
        <f aca="false">IF(OR(A453="",L453="",J453=""),"",IF(N(U453)&gt;0,U453,IF(E453="Long",L453*IF(K453="",$C$3,K453)*J453,IF(AND(N(F453)&gt;0,N(G453)&gt;0),MAX(0,ABS(F453-G453)-L453)*IF(K453="",$C$3,K453)*J453,IF(AND(D453="Put",N(F453)&gt;0),MAX(0,F453-L453)*IF(K453="",$C$3,K453)*J453,"")))))</f>
        <v/>
      </c>
      <c r="AC453" s="16" t="str">
        <f aca="false">IF(OR(A453="",L453="",J453="",R453="",R453="Open"),"",IF(E453="Short",L453-N(S453),N(S453)-L453)*IF(K453="",$C$3,K453)*J453-N(T453))</f>
        <v/>
      </c>
      <c r="AD453" s="17" t="str">
        <f aca="false">IF(OR(AC453="",AB453=""),"",IF(AB453&gt;0,AC453/AB453,""))</f>
        <v/>
      </c>
      <c r="AE453" s="18" t="str">
        <f aca="false">IF(OR(AC453="",Q453=""),"",DATE(YEAR(Q453),MONTH(Q453),1))</f>
        <v/>
      </c>
      <c r="AF453" s="15" t="str">
        <f aca="false">IF(AC453="","",1)</f>
        <v/>
      </c>
    </row>
    <row r="454" customFormat="false" ht="15" hidden="false" customHeight="false" outlineLevel="0" collapsed="false">
      <c r="A454" s="8"/>
      <c r="B454" s="9"/>
      <c r="C454" s="34"/>
      <c r="D454" s="34"/>
      <c r="E454" s="34"/>
      <c r="F454" s="10"/>
      <c r="G454" s="10"/>
      <c r="H454" s="8"/>
      <c r="I454" s="10"/>
      <c r="J454" s="9"/>
      <c r="K454" s="9"/>
      <c r="L454" s="10"/>
      <c r="M454" s="11"/>
      <c r="N454" s="12"/>
      <c r="O454" s="13"/>
      <c r="P454" s="13"/>
      <c r="Q454" s="8"/>
      <c r="R454" s="34"/>
      <c r="S454" s="10"/>
      <c r="T454" s="14"/>
      <c r="U454" s="14"/>
      <c r="V454" s="34"/>
      <c r="W454" s="34"/>
      <c r="X454" s="13"/>
      <c r="Y454" s="15" t="str">
        <f aca="false">IF(OR(A454="",H454=""),"",H454-A454)</f>
        <v/>
      </c>
      <c r="Z454" s="15" t="str">
        <f aca="false">IF(OR(A454="",Q454=""),"",Q454-A454)</f>
        <v/>
      </c>
      <c r="AA454" s="16" t="str">
        <f aca="false">IF(OR(L454="",J454=""),"",L454*IF(K454="",$C$3,K454)*J454*IF(E454="Short",1,-1))</f>
        <v/>
      </c>
      <c r="AB454" s="16" t="str">
        <f aca="false">IF(OR(A454="",L454="",J454=""),"",IF(N(U454)&gt;0,U454,IF(E454="Long",L454*IF(K454="",$C$3,K454)*J454,IF(AND(N(F454)&gt;0,N(G454)&gt;0),MAX(0,ABS(F454-G454)-L454)*IF(K454="",$C$3,K454)*J454,IF(AND(D454="Put",N(F454)&gt;0),MAX(0,F454-L454)*IF(K454="",$C$3,K454)*J454,"")))))</f>
        <v/>
      </c>
      <c r="AC454" s="16" t="str">
        <f aca="false">IF(OR(A454="",L454="",J454="",R454="",R454="Open"),"",IF(E454="Short",L454-N(S454),N(S454)-L454)*IF(K454="",$C$3,K454)*J454-N(T454))</f>
        <v/>
      </c>
      <c r="AD454" s="17" t="str">
        <f aca="false">IF(OR(AC454="",AB454=""),"",IF(AB454&gt;0,AC454/AB454,""))</f>
        <v/>
      </c>
      <c r="AE454" s="18" t="str">
        <f aca="false">IF(OR(AC454="",Q454=""),"",DATE(YEAR(Q454),MONTH(Q454),1))</f>
        <v/>
      </c>
      <c r="AF454" s="15" t="str">
        <f aca="false">IF(AC454="","",1)</f>
        <v/>
      </c>
    </row>
    <row r="455" customFormat="false" ht="15" hidden="false" customHeight="false" outlineLevel="0" collapsed="false">
      <c r="A455" s="8"/>
      <c r="B455" s="9"/>
      <c r="C455" s="34"/>
      <c r="D455" s="34"/>
      <c r="E455" s="34"/>
      <c r="F455" s="10"/>
      <c r="G455" s="10"/>
      <c r="H455" s="8"/>
      <c r="I455" s="10"/>
      <c r="J455" s="9"/>
      <c r="K455" s="9"/>
      <c r="L455" s="10"/>
      <c r="M455" s="11"/>
      <c r="N455" s="12"/>
      <c r="O455" s="13"/>
      <c r="P455" s="13"/>
      <c r="Q455" s="8"/>
      <c r="R455" s="34"/>
      <c r="S455" s="10"/>
      <c r="T455" s="14"/>
      <c r="U455" s="14"/>
      <c r="V455" s="34"/>
      <c r="W455" s="34"/>
      <c r="X455" s="13"/>
      <c r="Y455" s="15" t="str">
        <f aca="false">IF(OR(A455="",H455=""),"",H455-A455)</f>
        <v/>
      </c>
      <c r="Z455" s="15" t="str">
        <f aca="false">IF(OR(A455="",Q455=""),"",Q455-A455)</f>
        <v/>
      </c>
      <c r="AA455" s="16" t="str">
        <f aca="false">IF(OR(L455="",J455=""),"",L455*IF(K455="",$C$3,K455)*J455*IF(E455="Short",1,-1))</f>
        <v/>
      </c>
      <c r="AB455" s="16" t="str">
        <f aca="false">IF(OR(A455="",L455="",J455=""),"",IF(N(U455)&gt;0,U455,IF(E455="Long",L455*IF(K455="",$C$3,K455)*J455,IF(AND(N(F455)&gt;0,N(G455)&gt;0),MAX(0,ABS(F455-G455)-L455)*IF(K455="",$C$3,K455)*J455,IF(AND(D455="Put",N(F455)&gt;0),MAX(0,F455-L455)*IF(K455="",$C$3,K455)*J455,"")))))</f>
        <v/>
      </c>
      <c r="AC455" s="16" t="str">
        <f aca="false">IF(OR(A455="",L455="",J455="",R455="",R455="Open"),"",IF(E455="Short",L455-N(S455),N(S455)-L455)*IF(K455="",$C$3,K455)*J455-N(T455))</f>
        <v/>
      </c>
      <c r="AD455" s="17" t="str">
        <f aca="false">IF(OR(AC455="",AB455=""),"",IF(AB455&gt;0,AC455/AB455,""))</f>
        <v/>
      </c>
      <c r="AE455" s="18" t="str">
        <f aca="false">IF(OR(AC455="",Q455=""),"",DATE(YEAR(Q455),MONTH(Q455),1))</f>
        <v/>
      </c>
      <c r="AF455" s="15" t="str">
        <f aca="false">IF(AC455="","",1)</f>
        <v/>
      </c>
    </row>
    <row r="456" customFormat="false" ht="15" hidden="false" customHeight="false" outlineLevel="0" collapsed="false">
      <c r="A456" s="8"/>
      <c r="B456" s="9"/>
      <c r="C456" s="34"/>
      <c r="D456" s="34"/>
      <c r="E456" s="34"/>
      <c r="F456" s="10"/>
      <c r="G456" s="10"/>
      <c r="H456" s="8"/>
      <c r="I456" s="10"/>
      <c r="J456" s="9"/>
      <c r="K456" s="9"/>
      <c r="L456" s="10"/>
      <c r="M456" s="11"/>
      <c r="N456" s="12"/>
      <c r="O456" s="13"/>
      <c r="P456" s="13"/>
      <c r="Q456" s="8"/>
      <c r="R456" s="34"/>
      <c r="S456" s="10"/>
      <c r="T456" s="14"/>
      <c r="U456" s="14"/>
      <c r="V456" s="34"/>
      <c r="W456" s="34"/>
      <c r="X456" s="13"/>
      <c r="Y456" s="15" t="str">
        <f aca="false">IF(OR(A456="",H456=""),"",H456-A456)</f>
        <v/>
      </c>
      <c r="Z456" s="15" t="str">
        <f aca="false">IF(OR(A456="",Q456=""),"",Q456-A456)</f>
        <v/>
      </c>
      <c r="AA456" s="16" t="str">
        <f aca="false">IF(OR(L456="",J456=""),"",L456*IF(K456="",$C$3,K456)*J456*IF(E456="Short",1,-1))</f>
        <v/>
      </c>
      <c r="AB456" s="16" t="str">
        <f aca="false">IF(OR(A456="",L456="",J456=""),"",IF(N(U456)&gt;0,U456,IF(E456="Long",L456*IF(K456="",$C$3,K456)*J456,IF(AND(N(F456)&gt;0,N(G456)&gt;0),MAX(0,ABS(F456-G456)-L456)*IF(K456="",$C$3,K456)*J456,IF(AND(D456="Put",N(F456)&gt;0),MAX(0,F456-L456)*IF(K456="",$C$3,K456)*J456,"")))))</f>
        <v/>
      </c>
      <c r="AC456" s="16" t="str">
        <f aca="false">IF(OR(A456="",L456="",J456="",R456="",R456="Open"),"",IF(E456="Short",L456-N(S456),N(S456)-L456)*IF(K456="",$C$3,K456)*J456-N(T456))</f>
        <v/>
      </c>
      <c r="AD456" s="17" t="str">
        <f aca="false">IF(OR(AC456="",AB456=""),"",IF(AB456&gt;0,AC456/AB456,""))</f>
        <v/>
      </c>
      <c r="AE456" s="18" t="str">
        <f aca="false">IF(OR(AC456="",Q456=""),"",DATE(YEAR(Q456),MONTH(Q456),1))</f>
        <v/>
      </c>
      <c r="AF456" s="15" t="str">
        <f aca="false">IF(AC456="","",1)</f>
        <v/>
      </c>
    </row>
    <row r="457" customFormat="false" ht="15" hidden="false" customHeight="false" outlineLevel="0" collapsed="false">
      <c r="A457" s="8"/>
      <c r="B457" s="9"/>
      <c r="C457" s="34"/>
      <c r="D457" s="34"/>
      <c r="E457" s="34"/>
      <c r="F457" s="10"/>
      <c r="G457" s="10"/>
      <c r="H457" s="8"/>
      <c r="I457" s="10"/>
      <c r="J457" s="9"/>
      <c r="K457" s="9"/>
      <c r="L457" s="10"/>
      <c r="M457" s="11"/>
      <c r="N457" s="12"/>
      <c r="O457" s="13"/>
      <c r="P457" s="13"/>
      <c r="Q457" s="8"/>
      <c r="R457" s="34"/>
      <c r="S457" s="10"/>
      <c r="T457" s="14"/>
      <c r="U457" s="14"/>
      <c r="V457" s="34"/>
      <c r="W457" s="34"/>
      <c r="X457" s="13"/>
      <c r="Y457" s="15" t="str">
        <f aca="false">IF(OR(A457="",H457=""),"",H457-A457)</f>
        <v/>
      </c>
      <c r="Z457" s="15" t="str">
        <f aca="false">IF(OR(A457="",Q457=""),"",Q457-A457)</f>
        <v/>
      </c>
      <c r="AA457" s="16" t="str">
        <f aca="false">IF(OR(L457="",J457=""),"",L457*IF(K457="",$C$3,K457)*J457*IF(E457="Short",1,-1))</f>
        <v/>
      </c>
      <c r="AB457" s="16" t="str">
        <f aca="false">IF(OR(A457="",L457="",J457=""),"",IF(N(U457)&gt;0,U457,IF(E457="Long",L457*IF(K457="",$C$3,K457)*J457,IF(AND(N(F457)&gt;0,N(G457)&gt;0),MAX(0,ABS(F457-G457)-L457)*IF(K457="",$C$3,K457)*J457,IF(AND(D457="Put",N(F457)&gt;0),MAX(0,F457-L457)*IF(K457="",$C$3,K457)*J457,"")))))</f>
        <v/>
      </c>
      <c r="AC457" s="16" t="str">
        <f aca="false">IF(OR(A457="",L457="",J457="",R457="",R457="Open"),"",IF(E457="Short",L457-N(S457),N(S457)-L457)*IF(K457="",$C$3,K457)*J457-N(T457))</f>
        <v/>
      </c>
      <c r="AD457" s="17" t="str">
        <f aca="false">IF(OR(AC457="",AB457=""),"",IF(AB457&gt;0,AC457/AB457,""))</f>
        <v/>
      </c>
      <c r="AE457" s="18" t="str">
        <f aca="false">IF(OR(AC457="",Q457=""),"",DATE(YEAR(Q457),MONTH(Q457),1))</f>
        <v/>
      </c>
      <c r="AF457" s="15" t="str">
        <f aca="false">IF(AC457="","",1)</f>
        <v/>
      </c>
    </row>
    <row r="458" customFormat="false" ht="15" hidden="false" customHeight="false" outlineLevel="0" collapsed="false">
      <c r="A458" s="8"/>
      <c r="B458" s="9"/>
      <c r="C458" s="34"/>
      <c r="D458" s="34"/>
      <c r="E458" s="34"/>
      <c r="F458" s="10"/>
      <c r="G458" s="10"/>
      <c r="H458" s="8"/>
      <c r="I458" s="10"/>
      <c r="J458" s="9"/>
      <c r="K458" s="9"/>
      <c r="L458" s="10"/>
      <c r="M458" s="11"/>
      <c r="N458" s="12"/>
      <c r="O458" s="13"/>
      <c r="P458" s="13"/>
      <c r="Q458" s="8"/>
      <c r="R458" s="34"/>
      <c r="S458" s="10"/>
      <c r="T458" s="14"/>
      <c r="U458" s="14"/>
      <c r="V458" s="34"/>
      <c r="W458" s="34"/>
      <c r="X458" s="13"/>
      <c r="Y458" s="15" t="str">
        <f aca="false">IF(OR(A458="",H458=""),"",H458-A458)</f>
        <v/>
      </c>
      <c r="Z458" s="15" t="str">
        <f aca="false">IF(OR(A458="",Q458=""),"",Q458-A458)</f>
        <v/>
      </c>
      <c r="AA458" s="16" t="str">
        <f aca="false">IF(OR(L458="",J458=""),"",L458*IF(K458="",$C$3,K458)*J458*IF(E458="Short",1,-1))</f>
        <v/>
      </c>
      <c r="AB458" s="16" t="str">
        <f aca="false">IF(OR(A458="",L458="",J458=""),"",IF(N(U458)&gt;0,U458,IF(E458="Long",L458*IF(K458="",$C$3,K458)*J458,IF(AND(N(F458)&gt;0,N(G458)&gt;0),MAX(0,ABS(F458-G458)-L458)*IF(K458="",$C$3,K458)*J458,IF(AND(D458="Put",N(F458)&gt;0),MAX(0,F458-L458)*IF(K458="",$C$3,K458)*J458,"")))))</f>
        <v/>
      </c>
      <c r="AC458" s="16" t="str">
        <f aca="false">IF(OR(A458="",L458="",J458="",R458="",R458="Open"),"",IF(E458="Short",L458-N(S458),N(S458)-L458)*IF(K458="",$C$3,K458)*J458-N(T458))</f>
        <v/>
      </c>
      <c r="AD458" s="17" t="str">
        <f aca="false">IF(OR(AC458="",AB458=""),"",IF(AB458&gt;0,AC458/AB458,""))</f>
        <v/>
      </c>
      <c r="AE458" s="18" t="str">
        <f aca="false">IF(OR(AC458="",Q458=""),"",DATE(YEAR(Q458),MONTH(Q458),1))</f>
        <v/>
      </c>
      <c r="AF458" s="15" t="str">
        <f aca="false">IF(AC458="","",1)</f>
        <v/>
      </c>
    </row>
    <row r="459" customFormat="false" ht="15" hidden="false" customHeight="false" outlineLevel="0" collapsed="false">
      <c r="A459" s="8"/>
      <c r="B459" s="9"/>
      <c r="C459" s="34"/>
      <c r="D459" s="34"/>
      <c r="E459" s="34"/>
      <c r="F459" s="10"/>
      <c r="G459" s="10"/>
      <c r="H459" s="8"/>
      <c r="I459" s="10"/>
      <c r="J459" s="9"/>
      <c r="K459" s="9"/>
      <c r="L459" s="10"/>
      <c r="M459" s="11"/>
      <c r="N459" s="12"/>
      <c r="O459" s="13"/>
      <c r="P459" s="13"/>
      <c r="Q459" s="8"/>
      <c r="R459" s="34"/>
      <c r="S459" s="10"/>
      <c r="T459" s="14"/>
      <c r="U459" s="14"/>
      <c r="V459" s="34"/>
      <c r="W459" s="34"/>
      <c r="X459" s="13"/>
      <c r="Y459" s="15" t="str">
        <f aca="false">IF(OR(A459="",H459=""),"",H459-A459)</f>
        <v/>
      </c>
      <c r="Z459" s="15" t="str">
        <f aca="false">IF(OR(A459="",Q459=""),"",Q459-A459)</f>
        <v/>
      </c>
      <c r="AA459" s="16" t="str">
        <f aca="false">IF(OR(L459="",J459=""),"",L459*IF(K459="",$C$3,K459)*J459*IF(E459="Short",1,-1))</f>
        <v/>
      </c>
      <c r="AB459" s="16" t="str">
        <f aca="false">IF(OR(A459="",L459="",J459=""),"",IF(N(U459)&gt;0,U459,IF(E459="Long",L459*IF(K459="",$C$3,K459)*J459,IF(AND(N(F459)&gt;0,N(G459)&gt;0),MAX(0,ABS(F459-G459)-L459)*IF(K459="",$C$3,K459)*J459,IF(AND(D459="Put",N(F459)&gt;0),MAX(0,F459-L459)*IF(K459="",$C$3,K459)*J459,"")))))</f>
        <v/>
      </c>
      <c r="AC459" s="16" t="str">
        <f aca="false">IF(OR(A459="",L459="",J459="",R459="",R459="Open"),"",IF(E459="Short",L459-N(S459),N(S459)-L459)*IF(K459="",$C$3,K459)*J459-N(T459))</f>
        <v/>
      </c>
      <c r="AD459" s="17" t="str">
        <f aca="false">IF(OR(AC459="",AB459=""),"",IF(AB459&gt;0,AC459/AB459,""))</f>
        <v/>
      </c>
      <c r="AE459" s="18" t="str">
        <f aca="false">IF(OR(AC459="",Q459=""),"",DATE(YEAR(Q459),MONTH(Q459),1))</f>
        <v/>
      </c>
      <c r="AF459" s="15" t="str">
        <f aca="false">IF(AC459="","",1)</f>
        <v/>
      </c>
    </row>
    <row r="460" customFormat="false" ht="15" hidden="false" customHeight="false" outlineLevel="0" collapsed="false">
      <c r="A460" s="8"/>
      <c r="B460" s="9"/>
      <c r="C460" s="34"/>
      <c r="D460" s="34"/>
      <c r="E460" s="34"/>
      <c r="F460" s="10"/>
      <c r="G460" s="10"/>
      <c r="H460" s="8"/>
      <c r="I460" s="10"/>
      <c r="J460" s="9"/>
      <c r="K460" s="9"/>
      <c r="L460" s="10"/>
      <c r="M460" s="11"/>
      <c r="N460" s="12"/>
      <c r="O460" s="13"/>
      <c r="P460" s="13"/>
      <c r="Q460" s="8"/>
      <c r="R460" s="34"/>
      <c r="S460" s="10"/>
      <c r="T460" s="14"/>
      <c r="U460" s="14"/>
      <c r="V460" s="34"/>
      <c r="W460" s="34"/>
      <c r="X460" s="13"/>
      <c r="Y460" s="15" t="str">
        <f aca="false">IF(OR(A460="",H460=""),"",H460-A460)</f>
        <v/>
      </c>
      <c r="Z460" s="15" t="str">
        <f aca="false">IF(OR(A460="",Q460=""),"",Q460-A460)</f>
        <v/>
      </c>
      <c r="AA460" s="16" t="str">
        <f aca="false">IF(OR(L460="",J460=""),"",L460*IF(K460="",$C$3,K460)*J460*IF(E460="Short",1,-1))</f>
        <v/>
      </c>
      <c r="AB460" s="16" t="str">
        <f aca="false">IF(OR(A460="",L460="",J460=""),"",IF(N(U460)&gt;0,U460,IF(E460="Long",L460*IF(K460="",$C$3,K460)*J460,IF(AND(N(F460)&gt;0,N(G460)&gt;0),MAX(0,ABS(F460-G460)-L460)*IF(K460="",$C$3,K460)*J460,IF(AND(D460="Put",N(F460)&gt;0),MAX(0,F460-L460)*IF(K460="",$C$3,K460)*J460,"")))))</f>
        <v/>
      </c>
      <c r="AC460" s="16" t="str">
        <f aca="false">IF(OR(A460="",L460="",J460="",R460="",R460="Open"),"",IF(E460="Short",L460-N(S460),N(S460)-L460)*IF(K460="",$C$3,K460)*J460-N(T460))</f>
        <v/>
      </c>
      <c r="AD460" s="17" t="str">
        <f aca="false">IF(OR(AC460="",AB460=""),"",IF(AB460&gt;0,AC460/AB460,""))</f>
        <v/>
      </c>
      <c r="AE460" s="18" t="str">
        <f aca="false">IF(OR(AC460="",Q460=""),"",DATE(YEAR(Q460),MONTH(Q460),1))</f>
        <v/>
      </c>
      <c r="AF460" s="15" t="str">
        <f aca="false">IF(AC460="","",1)</f>
        <v/>
      </c>
    </row>
    <row r="461" customFormat="false" ht="15" hidden="false" customHeight="false" outlineLevel="0" collapsed="false">
      <c r="A461" s="8"/>
      <c r="B461" s="9"/>
      <c r="C461" s="34"/>
      <c r="D461" s="34"/>
      <c r="E461" s="34"/>
      <c r="F461" s="10"/>
      <c r="G461" s="10"/>
      <c r="H461" s="8"/>
      <c r="I461" s="10"/>
      <c r="J461" s="9"/>
      <c r="K461" s="9"/>
      <c r="L461" s="10"/>
      <c r="M461" s="11"/>
      <c r="N461" s="12"/>
      <c r="O461" s="13"/>
      <c r="P461" s="13"/>
      <c r="Q461" s="8"/>
      <c r="R461" s="34"/>
      <c r="S461" s="10"/>
      <c r="T461" s="14"/>
      <c r="U461" s="14"/>
      <c r="V461" s="34"/>
      <c r="W461" s="34"/>
      <c r="X461" s="13"/>
      <c r="Y461" s="15" t="str">
        <f aca="false">IF(OR(A461="",H461=""),"",H461-A461)</f>
        <v/>
      </c>
      <c r="Z461" s="15" t="str">
        <f aca="false">IF(OR(A461="",Q461=""),"",Q461-A461)</f>
        <v/>
      </c>
      <c r="AA461" s="16" t="str">
        <f aca="false">IF(OR(L461="",J461=""),"",L461*IF(K461="",$C$3,K461)*J461*IF(E461="Short",1,-1))</f>
        <v/>
      </c>
      <c r="AB461" s="16" t="str">
        <f aca="false">IF(OR(A461="",L461="",J461=""),"",IF(N(U461)&gt;0,U461,IF(E461="Long",L461*IF(K461="",$C$3,K461)*J461,IF(AND(N(F461)&gt;0,N(G461)&gt;0),MAX(0,ABS(F461-G461)-L461)*IF(K461="",$C$3,K461)*J461,IF(AND(D461="Put",N(F461)&gt;0),MAX(0,F461-L461)*IF(K461="",$C$3,K461)*J461,"")))))</f>
        <v/>
      </c>
      <c r="AC461" s="16" t="str">
        <f aca="false">IF(OR(A461="",L461="",J461="",R461="",R461="Open"),"",IF(E461="Short",L461-N(S461),N(S461)-L461)*IF(K461="",$C$3,K461)*J461-N(T461))</f>
        <v/>
      </c>
      <c r="AD461" s="17" t="str">
        <f aca="false">IF(OR(AC461="",AB461=""),"",IF(AB461&gt;0,AC461/AB461,""))</f>
        <v/>
      </c>
      <c r="AE461" s="18" t="str">
        <f aca="false">IF(OR(AC461="",Q461=""),"",DATE(YEAR(Q461),MONTH(Q461),1))</f>
        <v/>
      </c>
      <c r="AF461" s="15" t="str">
        <f aca="false">IF(AC461="","",1)</f>
        <v/>
      </c>
    </row>
    <row r="462" customFormat="false" ht="15" hidden="false" customHeight="false" outlineLevel="0" collapsed="false">
      <c r="A462" s="8"/>
      <c r="B462" s="9"/>
      <c r="C462" s="34"/>
      <c r="D462" s="34"/>
      <c r="E462" s="34"/>
      <c r="F462" s="10"/>
      <c r="G462" s="10"/>
      <c r="H462" s="8"/>
      <c r="I462" s="10"/>
      <c r="J462" s="9"/>
      <c r="K462" s="9"/>
      <c r="L462" s="10"/>
      <c r="M462" s="11"/>
      <c r="N462" s="12"/>
      <c r="O462" s="13"/>
      <c r="P462" s="13"/>
      <c r="Q462" s="8"/>
      <c r="R462" s="34"/>
      <c r="S462" s="10"/>
      <c r="T462" s="14"/>
      <c r="U462" s="14"/>
      <c r="V462" s="34"/>
      <c r="W462" s="34"/>
      <c r="X462" s="13"/>
      <c r="Y462" s="15" t="str">
        <f aca="false">IF(OR(A462="",H462=""),"",H462-A462)</f>
        <v/>
      </c>
      <c r="Z462" s="15" t="str">
        <f aca="false">IF(OR(A462="",Q462=""),"",Q462-A462)</f>
        <v/>
      </c>
      <c r="AA462" s="16" t="str">
        <f aca="false">IF(OR(L462="",J462=""),"",L462*IF(K462="",$C$3,K462)*J462*IF(E462="Short",1,-1))</f>
        <v/>
      </c>
      <c r="AB462" s="16" t="str">
        <f aca="false">IF(OR(A462="",L462="",J462=""),"",IF(N(U462)&gt;0,U462,IF(E462="Long",L462*IF(K462="",$C$3,K462)*J462,IF(AND(N(F462)&gt;0,N(G462)&gt;0),MAX(0,ABS(F462-G462)-L462)*IF(K462="",$C$3,K462)*J462,IF(AND(D462="Put",N(F462)&gt;0),MAX(0,F462-L462)*IF(K462="",$C$3,K462)*J462,"")))))</f>
        <v/>
      </c>
      <c r="AC462" s="16" t="str">
        <f aca="false">IF(OR(A462="",L462="",J462="",R462="",R462="Open"),"",IF(E462="Short",L462-N(S462),N(S462)-L462)*IF(K462="",$C$3,K462)*J462-N(T462))</f>
        <v/>
      </c>
      <c r="AD462" s="17" t="str">
        <f aca="false">IF(OR(AC462="",AB462=""),"",IF(AB462&gt;0,AC462/AB462,""))</f>
        <v/>
      </c>
      <c r="AE462" s="18" t="str">
        <f aca="false">IF(OR(AC462="",Q462=""),"",DATE(YEAR(Q462),MONTH(Q462),1))</f>
        <v/>
      </c>
      <c r="AF462" s="15" t="str">
        <f aca="false">IF(AC462="","",1)</f>
        <v/>
      </c>
    </row>
    <row r="463" customFormat="false" ht="15" hidden="false" customHeight="false" outlineLevel="0" collapsed="false">
      <c r="A463" s="8"/>
      <c r="B463" s="9"/>
      <c r="C463" s="34"/>
      <c r="D463" s="34"/>
      <c r="E463" s="34"/>
      <c r="F463" s="10"/>
      <c r="G463" s="10"/>
      <c r="H463" s="8"/>
      <c r="I463" s="10"/>
      <c r="J463" s="9"/>
      <c r="K463" s="9"/>
      <c r="L463" s="10"/>
      <c r="M463" s="11"/>
      <c r="N463" s="12"/>
      <c r="O463" s="13"/>
      <c r="P463" s="13"/>
      <c r="Q463" s="8"/>
      <c r="R463" s="34"/>
      <c r="S463" s="10"/>
      <c r="T463" s="14"/>
      <c r="U463" s="14"/>
      <c r="V463" s="34"/>
      <c r="W463" s="34"/>
      <c r="X463" s="13"/>
      <c r="Y463" s="15" t="str">
        <f aca="false">IF(OR(A463="",H463=""),"",H463-A463)</f>
        <v/>
      </c>
      <c r="Z463" s="15" t="str">
        <f aca="false">IF(OR(A463="",Q463=""),"",Q463-A463)</f>
        <v/>
      </c>
      <c r="AA463" s="16" t="str">
        <f aca="false">IF(OR(L463="",J463=""),"",L463*IF(K463="",$C$3,K463)*J463*IF(E463="Short",1,-1))</f>
        <v/>
      </c>
      <c r="AB463" s="16" t="str">
        <f aca="false">IF(OR(A463="",L463="",J463=""),"",IF(N(U463)&gt;0,U463,IF(E463="Long",L463*IF(K463="",$C$3,K463)*J463,IF(AND(N(F463)&gt;0,N(G463)&gt;0),MAX(0,ABS(F463-G463)-L463)*IF(K463="",$C$3,K463)*J463,IF(AND(D463="Put",N(F463)&gt;0),MAX(0,F463-L463)*IF(K463="",$C$3,K463)*J463,"")))))</f>
        <v/>
      </c>
      <c r="AC463" s="16" t="str">
        <f aca="false">IF(OR(A463="",L463="",J463="",R463="",R463="Open"),"",IF(E463="Short",L463-N(S463),N(S463)-L463)*IF(K463="",$C$3,K463)*J463-N(T463))</f>
        <v/>
      </c>
      <c r="AD463" s="17" t="str">
        <f aca="false">IF(OR(AC463="",AB463=""),"",IF(AB463&gt;0,AC463/AB463,""))</f>
        <v/>
      </c>
      <c r="AE463" s="18" t="str">
        <f aca="false">IF(OR(AC463="",Q463=""),"",DATE(YEAR(Q463),MONTH(Q463),1))</f>
        <v/>
      </c>
      <c r="AF463" s="15" t="str">
        <f aca="false">IF(AC463="","",1)</f>
        <v/>
      </c>
    </row>
    <row r="464" customFormat="false" ht="15" hidden="false" customHeight="false" outlineLevel="0" collapsed="false">
      <c r="A464" s="8"/>
      <c r="B464" s="9"/>
      <c r="C464" s="34"/>
      <c r="D464" s="34"/>
      <c r="E464" s="34"/>
      <c r="F464" s="10"/>
      <c r="G464" s="10"/>
      <c r="H464" s="8"/>
      <c r="I464" s="10"/>
      <c r="J464" s="9"/>
      <c r="K464" s="9"/>
      <c r="L464" s="10"/>
      <c r="M464" s="11"/>
      <c r="N464" s="12"/>
      <c r="O464" s="13"/>
      <c r="P464" s="13"/>
      <c r="Q464" s="8"/>
      <c r="R464" s="34"/>
      <c r="S464" s="10"/>
      <c r="T464" s="14"/>
      <c r="U464" s="14"/>
      <c r="V464" s="34"/>
      <c r="W464" s="34"/>
      <c r="X464" s="13"/>
      <c r="Y464" s="15" t="str">
        <f aca="false">IF(OR(A464="",H464=""),"",H464-A464)</f>
        <v/>
      </c>
      <c r="Z464" s="15" t="str">
        <f aca="false">IF(OR(A464="",Q464=""),"",Q464-A464)</f>
        <v/>
      </c>
      <c r="AA464" s="16" t="str">
        <f aca="false">IF(OR(L464="",J464=""),"",L464*IF(K464="",$C$3,K464)*J464*IF(E464="Short",1,-1))</f>
        <v/>
      </c>
      <c r="AB464" s="16" t="str">
        <f aca="false">IF(OR(A464="",L464="",J464=""),"",IF(N(U464)&gt;0,U464,IF(E464="Long",L464*IF(K464="",$C$3,K464)*J464,IF(AND(N(F464)&gt;0,N(G464)&gt;0),MAX(0,ABS(F464-G464)-L464)*IF(K464="",$C$3,K464)*J464,IF(AND(D464="Put",N(F464)&gt;0),MAX(0,F464-L464)*IF(K464="",$C$3,K464)*J464,"")))))</f>
        <v/>
      </c>
      <c r="AC464" s="16" t="str">
        <f aca="false">IF(OR(A464="",L464="",J464="",R464="",R464="Open"),"",IF(E464="Short",L464-N(S464),N(S464)-L464)*IF(K464="",$C$3,K464)*J464-N(T464))</f>
        <v/>
      </c>
      <c r="AD464" s="17" t="str">
        <f aca="false">IF(OR(AC464="",AB464=""),"",IF(AB464&gt;0,AC464/AB464,""))</f>
        <v/>
      </c>
      <c r="AE464" s="18" t="str">
        <f aca="false">IF(OR(AC464="",Q464=""),"",DATE(YEAR(Q464),MONTH(Q464),1))</f>
        <v/>
      </c>
      <c r="AF464" s="15" t="str">
        <f aca="false">IF(AC464="","",1)</f>
        <v/>
      </c>
    </row>
    <row r="465" customFormat="false" ht="15" hidden="false" customHeight="false" outlineLevel="0" collapsed="false">
      <c r="A465" s="8"/>
      <c r="B465" s="9"/>
      <c r="C465" s="34"/>
      <c r="D465" s="34"/>
      <c r="E465" s="34"/>
      <c r="F465" s="10"/>
      <c r="G465" s="10"/>
      <c r="H465" s="8"/>
      <c r="I465" s="10"/>
      <c r="J465" s="9"/>
      <c r="K465" s="9"/>
      <c r="L465" s="10"/>
      <c r="M465" s="11"/>
      <c r="N465" s="12"/>
      <c r="O465" s="13"/>
      <c r="P465" s="13"/>
      <c r="Q465" s="8"/>
      <c r="R465" s="34"/>
      <c r="S465" s="10"/>
      <c r="T465" s="14"/>
      <c r="U465" s="14"/>
      <c r="V465" s="34"/>
      <c r="W465" s="34"/>
      <c r="X465" s="13"/>
      <c r="Y465" s="15" t="str">
        <f aca="false">IF(OR(A465="",H465=""),"",H465-A465)</f>
        <v/>
      </c>
      <c r="Z465" s="15" t="str">
        <f aca="false">IF(OR(A465="",Q465=""),"",Q465-A465)</f>
        <v/>
      </c>
      <c r="AA465" s="16" t="str">
        <f aca="false">IF(OR(L465="",J465=""),"",L465*IF(K465="",$C$3,K465)*J465*IF(E465="Short",1,-1))</f>
        <v/>
      </c>
      <c r="AB465" s="16" t="str">
        <f aca="false">IF(OR(A465="",L465="",J465=""),"",IF(N(U465)&gt;0,U465,IF(E465="Long",L465*IF(K465="",$C$3,K465)*J465,IF(AND(N(F465)&gt;0,N(G465)&gt;0),MAX(0,ABS(F465-G465)-L465)*IF(K465="",$C$3,K465)*J465,IF(AND(D465="Put",N(F465)&gt;0),MAX(0,F465-L465)*IF(K465="",$C$3,K465)*J465,"")))))</f>
        <v/>
      </c>
      <c r="AC465" s="16" t="str">
        <f aca="false">IF(OR(A465="",L465="",J465="",R465="",R465="Open"),"",IF(E465="Short",L465-N(S465),N(S465)-L465)*IF(K465="",$C$3,K465)*J465-N(T465))</f>
        <v/>
      </c>
      <c r="AD465" s="17" t="str">
        <f aca="false">IF(OR(AC465="",AB465=""),"",IF(AB465&gt;0,AC465/AB465,""))</f>
        <v/>
      </c>
      <c r="AE465" s="18" t="str">
        <f aca="false">IF(OR(AC465="",Q465=""),"",DATE(YEAR(Q465),MONTH(Q465),1))</f>
        <v/>
      </c>
      <c r="AF465" s="15" t="str">
        <f aca="false">IF(AC465="","",1)</f>
        <v/>
      </c>
    </row>
    <row r="466" customFormat="false" ht="15" hidden="false" customHeight="false" outlineLevel="0" collapsed="false">
      <c r="A466" s="8"/>
      <c r="B466" s="9"/>
      <c r="C466" s="34"/>
      <c r="D466" s="34"/>
      <c r="E466" s="34"/>
      <c r="F466" s="10"/>
      <c r="G466" s="10"/>
      <c r="H466" s="8"/>
      <c r="I466" s="10"/>
      <c r="J466" s="9"/>
      <c r="K466" s="9"/>
      <c r="L466" s="10"/>
      <c r="M466" s="11"/>
      <c r="N466" s="12"/>
      <c r="O466" s="13"/>
      <c r="P466" s="13"/>
      <c r="Q466" s="8"/>
      <c r="R466" s="34"/>
      <c r="S466" s="10"/>
      <c r="T466" s="14"/>
      <c r="U466" s="14"/>
      <c r="V466" s="34"/>
      <c r="W466" s="34"/>
      <c r="X466" s="13"/>
      <c r="Y466" s="15" t="str">
        <f aca="false">IF(OR(A466="",H466=""),"",H466-A466)</f>
        <v/>
      </c>
      <c r="Z466" s="15" t="str">
        <f aca="false">IF(OR(A466="",Q466=""),"",Q466-A466)</f>
        <v/>
      </c>
      <c r="AA466" s="16" t="str">
        <f aca="false">IF(OR(L466="",J466=""),"",L466*IF(K466="",$C$3,K466)*J466*IF(E466="Short",1,-1))</f>
        <v/>
      </c>
      <c r="AB466" s="16" t="str">
        <f aca="false">IF(OR(A466="",L466="",J466=""),"",IF(N(U466)&gt;0,U466,IF(E466="Long",L466*IF(K466="",$C$3,K466)*J466,IF(AND(N(F466)&gt;0,N(G466)&gt;0),MAX(0,ABS(F466-G466)-L466)*IF(K466="",$C$3,K466)*J466,IF(AND(D466="Put",N(F466)&gt;0),MAX(0,F466-L466)*IF(K466="",$C$3,K466)*J466,"")))))</f>
        <v/>
      </c>
      <c r="AC466" s="16" t="str">
        <f aca="false">IF(OR(A466="",L466="",J466="",R466="",R466="Open"),"",IF(E466="Short",L466-N(S466),N(S466)-L466)*IF(K466="",$C$3,K466)*J466-N(T466))</f>
        <v/>
      </c>
      <c r="AD466" s="17" t="str">
        <f aca="false">IF(OR(AC466="",AB466=""),"",IF(AB466&gt;0,AC466/AB466,""))</f>
        <v/>
      </c>
      <c r="AE466" s="18" t="str">
        <f aca="false">IF(OR(AC466="",Q466=""),"",DATE(YEAR(Q466),MONTH(Q466),1))</f>
        <v/>
      </c>
      <c r="AF466" s="15" t="str">
        <f aca="false">IF(AC466="","",1)</f>
        <v/>
      </c>
    </row>
    <row r="467" customFormat="false" ht="15" hidden="false" customHeight="false" outlineLevel="0" collapsed="false">
      <c r="A467" s="8"/>
      <c r="B467" s="9"/>
      <c r="C467" s="34"/>
      <c r="D467" s="34"/>
      <c r="E467" s="34"/>
      <c r="F467" s="10"/>
      <c r="G467" s="10"/>
      <c r="H467" s="8"/>
      <c r="I467" s="10"/>
      <c r="J467" s="9"/>
      <c r="K467" s="9"/>
      <c r="L467" s="10"/>
      <c r="M467" s="11"/>
      <c r="N467" s="12"/>
      <c r="O467" s="13"/>
      <c r="P467" s="13"/>
      <c r="Q467" s="8"/>
      <c r="R467" s="34"/>
      <c r="S467" s="10"/>
      <c r="T467" s="14"/>
      <c r="U467" s="14"/>
      <c r="V467" s="34"/>
      <c r="W467" s="34"/>
      <c r="X467" s="13"/>
      <c r="Y467" s="15" t="str">
        <f aca="false">IF(OR(A467="",H467=""),"",H467-A467)</f>
        <v/>
      </c>
      <c r="Z467" s="15" t="str">
        <f aca="false">IF(OR(A467="",Q467=""),"",Q467-A467)</f>
        <v/>
      </c>
      <c r="AA467" s="16" t="str">
        <f aca="false">IF(OR(L467="",J467=""),"",L467*IF(K467="",$C$3,K467)*J467*IF(E467="Short",1,-1))</f>
        <v/>
      </c>
      <c r="AB467" s="16" t="str">
        <f aca="false">IF(OR(A467="",L467="",J467=""),"",IF(N(U467)&gt;0,U467,IF(E467="Long",L467*IF(K467="",$C$3,K467)*J467,IF(AND(N(F467)&gt;0,N(G467)&gt;0),MAX(0,ABS(F467-G467)-L467)*IF(K467="",$C$3,K467)*J467,IF(AND(D467="Put",N(F467)&gt;0),MAX(0,F467-L467)*IF(K467="",$C$3,K467)*J467,"")))))</f>
        <v/>
      </c>
      <c r="AC467" s="16" t="str">
        <f aca="false">IF(OR(A467="",L467="",J467="",R467="",R467="Open"),"",IF(E467="Short",L467-N(S467),N(S467)-L467)*IF(K467="",$C$3,K467)*J467-N(T467))</f>
        <v/>
      </c>
      <c r="AD467" s="17" t="str">
        <f aca="false">IF(OR(AC467="",AB467=""),"",IF(AB467&gt;0,AC467/AB467,""))</f>
        <v/>
      </c>
      <c r="AE467" s="18" t="str">
        <f aca="false">IF(OR(AC467="",Q467=""),"",DATE(YEAR(Q467),MONTH(Q467),1))</f>
        <v/>
      </c>
      <c r="AF467" s="15" t="str">
        <f aca="false">IF(AC467="","",1)</f>
        <v/>
      </c>
    </row>
    <row r="468" customFormat="false" ht="15" hidden="false" customHeight="false" outlineLevel="0" collapsed="false">
      <c r="A468" s="8"/>
      <c r="B468" s="9"/>
      <c r="C468" s="34"/>
      <c r="D468" s="34"/>
      <c r="E468" s="34"/>
      <c r="F468" s="10"/>
      <c r="G468" s="10"/>
      <c r="H468" s="8"/>
      <c r="I468" s="10"/>
      <c r="J468" s="9"/>
      <c r="K468" s="9"/>
      <c r="L468" s="10"/>
      <c r="M468" s="11"/>
      <c r="N468" s="12"/>
      <c r="O468" s="13"/>
      <c r="P468" s="13"/>
      <c r="Q468" s="8"/>
      <c r="R468" s="34"/>
      <c r="S468" s="10"/>
      <c r="T468" s="14"/>
      <c r="U468" s="14"/>
      <c r="V468" s="34"/>
      <c r="W468" s="34"/>
      <c r="X468" s="13"/>
      <c r="Y468" s="15" t="str">
        <f aca="false">IF(OR(A468="",H468=""),"",H468-A468)</f>
        <v/>
      </c>
      <c r="Z468" s="15" t="str">
        <f aca="false">IF(OR(A468="",Q468=""),"",Q468-A468)</f>
        <v/>
      </c>
      <c r="AA468" s="16" t="str">
        <f aca="false">IF(OR(L468="",J468=""),"",L468*IF(K468="",$C$3,K468)*J468*IF(E468="Short",1,-1))</f>
        <v/>
      </c>
      <c r="AB468" s="16" t="str">
        <f aca="false">IF(OR(A468="",L468="",J468=""),"",IF(N(U468)&gt;0,U468,IF(E468="Long",L468*IF(K468="",$C$3,K468)*J468,IF(AND(N(F468)&gt;0,N(G468)&gt;0),MAX(0,ABS(F468-G468)-L468)*IF(K468="",$C$3,K468)*J468,IF(AND(D468="Put",N(F468)&gt;0),MAX(0,F468-L468)*IF(K468="",$C$3,K468)*J468,"")))))</f>
        <v/>
      </c>
      <c r="AC468" s="16" t="str">
        <f aca="false">IF(OR(A468="",L468="",J468="",R468="",R468="Open"),"",IF(E468="Short",L468-N(S468),N(S468)-L468)*IF(K468="",$C$3,K468)*J468-N(T468))</f>
        <v/>
      </c>
      <c r="AD468" s="17" t="str">
        <f aca="false">IF(OR(AC468="",AB468=""),"",IF(AB468&gt;0,AC468/AB468,""))</f>
        <v/>
      </c>
      <c r="AE468" s="18" t="str">
        <f aca="false">IF(OR(AC468="",Q468=""),"",DATE(YEAR(Q468),MONTH(Q468),1))</f>
        <v/>
      </c>
      <c r="AF468" s="15" t="str">
        <f aca="false">IF(AC468="","",1)</f>
        <v/>
      </c>
    </row>
    <row r="469" customFormat="false" ht="15" hidden="false" customHeight="false" outlineLevel="0" collapsed="false">
      <c r="A469" s="8"/>
      <c r="B469" s="9"/>
      <c r="C469" s="34"/>
      <c r="D469" s="34"/>
      <c r="E469" s="34"/>
      <c r="F469" s="10"/>
      <c r="G469" s="10"/>
      <c r="H469" s="8"/>
      <c r="I469" s="10"/>
      <c r="J469" s="9"/>
      <c r="K469" s="9"/>
      <c r="L469" s="10"/>
      <c r="M469" s="11"/>
      <c r="N469" s="12"/>
      <c r="O469" s="13"/>
      <c r="P469" s="13"/>
      <c r="Q469" s="8"/>
      <c r="R469" s="34"/>
      <c r="S469" s="10"/>
      <c r="T469" s="14"/>
      <c r="U469" s="14"/>
      <c r="V469" s="34"/>
      <c r="W469" s="34"/>
      <c r="X469" s="13"/>
      <c r="Y469" s="15" t="str">
        <f aca="false">IF(OR(A469="",H469=""),"",H469-A469)</f>
        <v/>
      </c>
      <c r="Z469" s="15" t="str">
        <f aca="false">IF(OR(A469="",Q469=""),"",Q469-A469)</f>
        <v/>
      </c>
      <c r="AA469" s="16" t="str">
        <f aca="false">IF(OR(L469="",J469=""),"",L469*IF(K469="",$C$3,K469)*J469*IF(E469="Short",1,-1))</f>
        <v/>
      </c>
      <c r="AB469" s="16" t="str">
        <f aca="false">IF(OR(A469="",L469="",J469=""),"",IF(N(U469)&gt;0,U469,IF(E469="Long",L469*IF(K469="",$C$3,K469)*J469,IF(AND(N(F469)&gt;0,N(G469)&gt;0),MAX(0,ABS(F469-G469)-L469)*IF(K469="",$C$3,K469)*J469,IF(AND(D469="Put",N(F469)&gt;0),MAX(0,F469-L469)*IF(K469="",$C$3,K469)*J469,"")))))</f>
        <v/>
      </c>
      <c r="AC469" s="16" t="str">
        <f aca="false">IF(OR(A469="",L469="",J469="",R469="",R469="Open"),"",IF(E469="Short",L469-N(S469),N(S469)-L469)*IF(K469="",$C$3,K469)*J469-N(T469))</f>
        <v/>
      </c>
      <c r="AD469" s="17" t="str">
        <f aca="false">IF(OR(AC469="",AB469=""),"",IF(AB469&gt;0,AC469/AB469,""))</f>
        <v/>
      </c>
      <c r="AE469" s="18" t="str">
        <f aca="false">IF(OR(AC469="",Q469=""),"",DATE(YEAR(Q469),MONTH(Q469),1))</f>
        <v/>
      </c>
      <c r="AF469" s="15" t="str">
        <f aca="false">IF(AC469="","",1)</f>
        <v/>
      </c>
    </row>
    <row r="470" customFormat="false" ht="15" hidden="false" customHeight="false" outlineLevel="0" collapsed="false">
      <c r="A470" s="8"/>
      <c r="B470" s="9"/>
      <c r="C470" s="34"/>
      <c r="D470" s="34"/>
      <c r="E470" s="34"/>
      <c r="F470" s="10"/>
      <c r="G470" s="10"/>
      <c r="H470" s="8"/>
      <c r="I470" s="10"/>
      <c r="J470" s="9"/>
      <c r="K470" s="9"/>
      <c r="L470" s="10"/>
      <c r="M470" s="11"/>
      <c r="N470" s="12"/>
      <c r="O470" s="13"/>
      <c r="P470" s="13"/>
      <c r="Q470" s="8"/>
      <c r="R470" s="34"/>
      <c r="S470" s="10"/>
      <c r="T470" s="14"/>
      <c r="U470" s="14"/>
      <c r="V470" s="34"/>
      <c r="W470" s="34"/>
      <c r="X470" s="13"/>
      <c r="Y470" s="15" t="str">
        <f aca="false">IF(OR(A470="",H470=""),"",H470-A470)</f>
        <v/>
      </c>
      <c r="Z470" s="15" t="str">
        <f aca="false">IF(OR(A470="",Q470=""),"",Q470-A470)</f>
        <v/>
      </c>
      <c r="AA470" s="16" t="str">
        <f aca="false">IF(OR(L470="",J470=""),"",L470*IF(K470="",$C$3,K470)*J470*IF(E470="Short",1,-1))</f>
        <v/>
      </c>
      <c r="AB470" s="16" t="str">
        <f aca="false">IF(OR(A470="",L470="",J470=""),"",IF(N(U470)&gt;0,U470,IF(E470="Long",L470*IF(K470="",$C$3,K470)*J470,IF(AND(N(F470)&gt;0,N(G470)&gt;0),MAX(0,ABS(F470-G470)-L470)*IF(K470="",$C$3,K470)*J470,IF(AND(D470="Put",N(F470)&gt;0),MAX(0,F470-L470)*IF(K470="",$C$3,K470)*J470,"")))))</f>
        <v/>
      </c>
      <c r="AC470" s="16" t="str">
        <f aca="false">IF(OR(A470="",L470="",J470="",R470="",R470="Open"),"",IF(E470="Short",L470-N(S470),N(S470)-L470)*IF(K470="",$C$3,K470)*J470-N(T470))</f>
        <v/>
      </c>
      <c r="AD470" s="17" t="str">
        <f aca="false">IF(OR(AC470="",AB470=""),"",IF(AB470&gt;0,AC470/AB470,""))</f>
        <v/>
      </c>
      <c r="AE470" s="18" t="str">
        <f aca="false">IF(OR(AC470="",Q470=""),"",DATE(YEAR(Q470),MONTH(Q470),1))</f>
        <v/>
      </c>
      <c r="AF470" s="15" t="str">
        <f aca="false">IF(AC470="","",1)</f>
        <v/>
      </c>
    </row>
    <row r="471" customFormat="false" ht="15" hidden="false" customHeight="false" outlineLevel="0" collapsed="false">
      <c r="A471" s="8"/>
      <c r="B471" s="9"/>
      <c r="C471" s="34"/>
      <c r="D471" s="34"/>
      <c r="E471" s="34"/>
      <c r="F471" s="10"/>
      <c r="G471" s="10"/>
      <c r="H471" s="8"/>
      <c r="I471" s="10"/>
      <c r="J471" s="9"/>
      <c r="K471" s="9"/>
      <c r="L471" s="10"/>
      <c r="M471" s="11"/>
      <c r="N471" s="12"/>
      <c r="O471" s="13"/>
      <c r="P471" s="13"/>
      <c r="Q471" s="8"/>
      <c r="R471" s="34"/>
      <c r="S471" s="10"/>
      <c r="T471" s="14"/>
      <c r="U471" s="14"/>
      <c r="V471" s="34"/>
      <c r="W471" s="34"/>
      <c r="X471" s="13"/>
      <c r="Y471" s="15" t="str">
        <f aca="false">IF(OR(A471="",H471=""),"",H471-A471)</f>
        <v/>
      </c>
      <c r="Z471" s="15" t="str">
        <f aca="false">IF(OR(A471="",Q471=""),"",Q471-A471)</f>
        <v/>
      </c>
      <c r="AA471" s="16" t="str">
        <f aca="false">IF(OR(L471="",J471=""),"",L471*IF(K471="",$C$3,K471)*J471*IF(E471="Short",1,-1))</f>
        <v/>
      </c>
      <c r="AB471" s="16" t="str">
        <f aca="false">IF(OR(A471="",L471="",J471=""),"",IF(N(U471)&gt;0,U471,IF(E471="Long",L471*IF(K471="",$C$3,K471)*J471,IF(AND(N(F471)&gt;0,N(G471)&gt;0),MAX(0,ABS(F471-G471)-L471)*IF(K471="",$C$3,K471)*J471,IF(AND(D471="Put",N(F471)&gt;0),MAX(0,F471-L471)*IF(K471="",$C$3,K471)*J471,"")))))</f>
        <v/>
      </c>
      <c r="AC471" s="16" t="str">
        <f aca="false">IF(OR(A471="",L471="",J471="",R471="",R471="Open"),"",IF(E471="Short",L471-N(S471),N(S471)-L471)*IF(K471="",$C$3,K471)*J471-N(T471))</f>
        <v/>
      </c>
      <c r="AD471" s="17" t="str">
        <f aca="false">IF(OR(AC471="",AB471=""),"",IF(AB471&gt;0,AC471/AB471,""))</f>
        <v/>
      </c>
      <c r="AE471" s="18" t="str">
        <f aca="false">IF(OR(AC471="",Q471=""),"",DATE(YEAR(Q471),MONTH(Q471),1))</f>
        <v/>
      </c>
      <c r="AF471" s="15" t="str">
        <f aca="false">IF(AC471="","",1)</f>
        <v/>
      </c>
    </row>
    <row r="472" customFormat="false" ht="15" hidden="false" customHeight="false" outlineLevel="0" collapsed="false">
      <c r="A472" s="8"/>
      <c r="B472" s="9"/>
      <c r="C472" s="34"/>
      <c r="D472" s="34"/>
      <c r="E472" s="34"/>
      <c r="F472" s="10"/>
      <c r="G472" s="10"/>
      <c r="H472" s="8"/>
      <c r="I472" s="10"/>
      <c r="J472" s="9"/>
      <c r="K472" s="9"/>
      <c r="L472" s="10"/>
      <c r="M472" s="11"/>
      <c r="N472" s="12"/>
      <c r="O472" s="13"/>
      <c r="P472" s="13"/>
      <c r="Q472" s="8"/>
      <c r="R472" s="34"/>
      <c r="S472" s="10"/>
      <c r="T472" s="14"/>
      <c r="U472" s="14"/>
      <c r="V472" s="34"/>
      <c r="W472" s="34"/>
      <c r="X472" s="13"/>
      <c r="Y472" s="15" t="str">
        <f aca="false">IF(OR(A472="",H472=""),"",H472-A472)</f>
        <v/>
      </c>
      <c r="Z472" s="15" t="str">
        <f aca="false">IF(OR(A472="",Q472=""),"",Q472-A472)</f>
        <v/>
      </c>
      <c r="AA472" s="16" t="str">
        <f aca="false">IF(OR(L472="",J472=""),"",L472*IF(K472="",$C$3,K472)*J472*IF(E472="Short",1,-1))</f>
        <v/>
      </c>
      <c r="AB472" s="16" t="str">
        <f aca="false">IF(OR(A472="",L472="",J472=""),"",IF(N(U472)&gt;0,U472,IF(E472="Long",L472*IF(K472="",$C$3,K472)*J472,IF(AND(N(F472)&gt;0,N(G472)&gt;0),MAX(0,ABS(F472-G472)-L472)*IF(K472="",$C$3,K472)*J472,IF(AND(D472="Put",N(F472)&gt;0),MAX(0,F472-L472)*IF(K472="",$C$3,K472)*J472,"")))))</f>
        <v/>
      </c>
      <c r="AC472" s="16" t="str">
        <f aca="false">IF(OR(A472="",L472="",J472="",R472="",R472="Open"),"",IF(E472="Short",L472-N(S472),N(S472)-L472)*IF(K472="",$C$3,K472)*J472-N(T472))</f>
        <v/>
      </c>
      <c r="AD472" s="17" t="str">
        <f aca="false">IF(OR(AC472="",AB472=""),"",IF(AB472&gt;0,AC472/AB472,""))</f>
        <v/>
      </c>
      <c r="AE472" s="18" t="str">
        <f aca="false">IF(OR(AC472="",Q472=""),"",DATE(YEAR(Q472),MONTH(Q472),1))</f>
        <v/>
      </c>
      <c r="AF472" s="15" t="str">
        <f aca="false">IF(AC472="","",1)</f>
        <v/>
      </c>
    </row>
    <row r="473" customFormat="false" ht="15" hidden="false" customHeight="false" outlineLevel="0" collapsed="false">
      <c r="A473" s="8"/>
      <c r="B473" s="9"/>
      <c r="C473" s="34"/>
      <c r="D473" s="34"/>
      <c r="E473" s="34"/>
      <c r="F473" s="10"/>
      <c r="G473" s="10"/>
      <c r="H473" s="8"/>
      <c r="I473" s="10"/>
      <c r="J473" s="9"/>
      <c r="K473" s="9"/>
      <c r="L473" s="10"/>
      <c r="M473" s="11"/>
      <c r="N473" s="12"/>
      <c r="O473" s="13"/>
      <c r="P473" s="13"/>
      <c r="Q473" s="8"/>
      <c r="R473" s="34"/>
      <c r="S473" s="10"/>
      <c r="T473" s="14"/>
      <c r="U473" s="14"/>
      <c r="V473" s="34"/>
      <c r="W473" s="34"/>
      <c r="X473" s="13"/>
      <c r="Y473" s="15" t="str">
        <f aca="false">IF(OR(A473="",H473=""),"",H473-A473)</f>
        <v/>
      </c>
      <c r="Z473" s="15" t="str">
        <f aca="false">IF(OR(A473="",Q473=""),"",Q473-A473)</f>
        <v/>
      </c>
      <c r="AA473" s="16" t="str">
        <f aca="false">IF(OR(L473="",J473=""),"",L473*IF(K473="",$C$3,K473)*J473*IF(E473="Short",1,-1))</f>
        <v/>
      </c>
      <c r="AB473" s="16" t="str">
        <f aca="false">IF(OR(A473="",L473="",J473=""),"",IF(N(U473)&gt;0,U473,IF(E473="Long",L473*IF(K473="",$C$3,K473)*J473,IF(AND(N(F473)&gt;0,N(G473)&gt;0),MAX(0,ABS(F473-G473)-L473)*IF(K473="",$C$3,K473)*J473,IF(AND(D473="Put",N(F473)&gt;0),MAX(0,F473-L473)*IF(K473="",$C$3,K473)*J473,"")))))</f>
        <v/>
      </c>
      <c r="AC473" s="16" t="str">
        <f aca="false">IF(OR(A473="",L473="",J473="",R473="",R473="Open"),"",IF(E473="Short",L473-N(S473),N(S473)-L473)*IF(K473="",$C$3,K473)*J473-N(T473))</f>
        <v/>
      </c>
      <c r="AD473" s="17" t="str">
        <f aca="false">IF(OR(AC473="",AB473=""),"",IF(AB473&gt;0,AC473/AB473,""))</f>
        <v/>
      </c>
      <c r="AE473" s="18" t="str">
        <f aca="false">IF(OR(AC473="",Q473=""),"",DATE(YEAR(Q473),MONTH(Q473),1))</f>
        <v/>
      </c>
      <c r="AF473" s="15" t="str">
        <f aca="false">IF(AC473="","",1)</f>
        <v/>
      </c>
    </row>
    <row r="474" customFormat="false" ht="15" hidden="false" customHeight="false" outlineLevel="0" collapsed="false">
      <c r="A474" s="8"/>
      <c r="B474" s="9"/>
      <c r="C474" s="34"/>
      <c r="D474" s="34"/>
      <c r="E474" s="34"/>
      <c r="F474" s="10"/>
      <c r="G474" s="10"/>
      <c r="H474" s="8"/>
      <c r="I474" s="10"/>
      <c r="J474" s="9"/>
      <c r="K474" s="9"/>
      <c r="L474" s="10"/>
      <c r="M474" s="11"/>
      <c r="N474" s="12"/>
      <c r="O474" s="13"/>
      <c r="P474" s="13"/>
      <c r="Q474" s="8"/>
      <c r="R474" s="34"/>
      <c r="S474" s="10"/>
      <c r="T474" s="14"/>
      <c r="U474" s="14"/>
      <c r="V474" s="34"/>
      <c r="W474" s="34"/>
      <c r="X474" s="13"/>
      <c r="Y474" s="15" t="str">
        <f aca="false">IF(OR(A474="",H474=""),"",H474-A474)</f>
        <v/>
      </c>
      <c r="Z474" s="15" t="str">
        <f aca="false">IF(OR(A474="",Q474=""),"",Q474-A474)</f>
        <v/>
      </c>
      <c r="AA474" s="16" t="str">
        <f aca="false">IF(OR(L474="",J474=""),"",L474*IF(K474="",$C$3,K474)*J474*IF(E474="Short",1,-1))</f>
        <v/>
      </c>
      <c r="AB474" s="16" t="str">
        <f aca="false">IF(OR(A474="",L474="",J474=""),"",IF(N(U474)&gt;0,U474,IF(E474="Long",L474*IF(K474="",$C$3,K474)*J474,IF(AND(N(F474)&gt;0,N(G474)&gt;0),MAX(0,ABS(F474-G474)-L474)*IF(K474="",$C$3,K474)*J474,IF(AND(D474="Put",N(F474)&gt;0),MAX(0,F474-L474)*IF(K474="",$C$3,K474)*J474,"")))))</f>
        <v/>
      </c>
      <c r="AC474" s="16" t="str">
        <f aca="false">IF(OR(A474="",L474="",J474="",R474="",R474="Open"),"",IF(E474="Short",L474-N(S474),N(S474)-L474)*IF(K474="",$C$3,K474)*J474-N(T474))</f>
        <v/>
      </c>
      <c r="AD474" s="17" t="str">
        <f aca="false">IF(OR(AC474="",AB474=""),"",IF(AB474&gt;0,AC474/AB474,""))</f>
        <v/>
      </c>
      <c r="AE474" s="18" t="str">
        <f aca="false">IF(OR(AC474="",Q474=""),"",DATE(YEAR(Q474),MONTH(Q474),1))</f>
        <v/>
      </c>
      <c r="AF474" s="15" t="str">
        <f aca="false">IF(AC474="","",1)</f>
        <v/>
      </c>
    </row>
    <row r="475" customFormat="false" ht="15" hidden="false" customHeight="false" outlineLevel="0" collapsed="false">
      <c r="A475" s="8"/>
      <c r="B475" s="9"/>
      <c r="C475" s="34"/>
      <c r="D475" s="34"/>
      <c r="E475" s="34"/>
      <c r="F475" s="10"/>
      <c r="G475" s="10"/>
      <c r="H475" s="8"/>
      <c r="I475" s="10"/>
      <c r="J475" s="9"/>
      <c r="K475" s="9"/>
      <c r="L475" s="10"/>
      <c r="M475" s="11"/>
      <c r="N475" s="12"/>
      <c r="O475" s="13"/>
      <c r="P475" s="13"/>
      <c r="Q475" s="8"/>
      <c r="R475" s="34"/>
      <c r="S475" s="10"/>
      <c r="T475" s="14"/>
      <c r="U475" s="14"/>
      <c r="V475" s="34"/>
      <c r="W475" s="34"/>
      <c r="X475" s="13"/>
      <c r="Y475" s="15" t="str">
        <f aca="false">IF(OR(A475="",H475=""),"",H475-A475)</f>
        <v/>
      </c>
      <c r="Z475" s="15" t="str">
        <f aca="false">IF(OR(A475="",Q475=""),"",Q475-A475)</f>
        <v/>
      </c>
      <c r="AA475" s="16" t="str">
        <f aca="false">IF(OR(L475="",J475=""),"",L475*IF(K475="",$C$3,K475)*J475*IF(E475="Short",1,-1))</f>
        <v/>
      </c>
      <c r="AB475" s="16" t="str">
        <f aca="false">IF(OR(A475="",L475="",J475=""),"",IF(N(U475)&gt;0,U475,IF(E475="Long",L475*IF(K475="",$C$3,K475)*J475,IF(AND(N(F475)&gt;0,N(G475)&gt;0),MAX(0,ABS(F475-G475)-L475)*IF(K475="",$C$3,K475)*J475,IF(AND(D475="Put",N(F475)&gt;0),MAX(0,F475-L475)*IF(K475="",$C$3,K475)*J475,"")))))</f>
        <v/>
      </c>
      <c r="AC475" s="16" t="str">
        <f aca="false">IF(OR(A475="",L475="",J475="",R475="",R475="Open"),"",IF(E475="Short",L475-N(S475),N(S475)-L475)*IF(K475="",$C$3,K475)*J475-N(T475))</f>
        <v/>
      </c>
      <c r="AD475" s="17" t="str">
        <f aca="false">IF(OR(AC475="",AB475=""),"",IF(AB475&gt;0,AC475/AB475,""))</f>
        <v/>
      </c>
      <c r="AE475" s="18" t="str">
        <f aca="false">IF(OR(AC475="",Q475=""),"",DATE(YEAR(Q475),MONTH(Q475),1))</f>
        <v/>
      </c>
      <c r="AF475" s="15" t="str">
        <f aca="false">IF(AC475="","",1)</f>
        <v/>
      </c>
    </row>
    <row r="476" customFormat="false" ht="15" hidden="false" customHeight="false" outlineLevel="0" collapsed="false">
      <c r="A476" s="8"/>
      <c r="B476" s="9"/>
      <c r="C476" s="34"/>
      <c r="D476" s="34"/>
      <c r="E476" s="34"/>
      <c r="F476" s="10"/>
      <c r="G476" s="10"/>
      <c r="H476" s="8"/>
      <c r="I476" s="10"/>
      <c r="J476" s="9"/>
      <c r="K476" s="9"/>
      <c r="L476" s="10"/>
      <c r="M476" s="11"/>
      <c r="N476" s="12"/>
      <c r="O476" s="13"/>
      <c r="P476" s="13"/>
      <c r="Q476" s="8"/>
      <c r="R476" s="34"/>
      <c r="S476" s="10"/>
      <c r="T476" s="14"/>
      <c r="U476" s="14"/>
      <c r="V476" s="34"/>
      <c r="W476" s="34"/>
      <c r="X476" s="13"/>
      <c r="Y476" s="15" t="str">
        <f aca="false">IF(OR(A476="",H476=""),"",H476-A476)</f>
        <v/>
      </c>
      <c r="Z476" s="15" t="str">
        <f aca="false">IF(OR(A476="",Q476=""),"",Q476-A476)</f>
        <v/>
      </c>
      <c r="AA476" s="16" t="str">
        <f aca="false">IF(OR(L476="",J476=""),"",L476*IF(K476="",$C$3,K476)*J476*IF(E476="Short",1,-1))</f>
        <v/>
      </c>
      <c r="AB476" s="16" t="str">
        <f aca="false">IF(OR(A476="",L476="",J476=""),"",IF(N(U476)&gt;0,U476,IF(E476="Long",L476*IF(K476="",$C$3,K476)*J476,IF(AND(N(F476)&gt;0,N(G476)&gt;0),MAX(0,ABS(F476-G476)-L476)*IF(K476="",$C$3,K476)*J476,IF(AND(D476="Put",N(F476)&gt;0),MAX(0,F476-L476)*IF(K476="",$C$3,K476)*J476,"")))))</f>
        <v/>
      </c>
      <c r="AC476" s="16" t="str">
        <f aca="false">IF(OR(A476="",L476="",J476="",R476="",R476="Open"),"",IF(E476="Short",L476-N(S476),N(S476)-L476)*IF(K476="",$C$3,K476)*J476-N(T476))</f>
        <v/>
      </c>
      <c r="AD476" s="17" t="str">
        <f aca="false">IF(OR(AC476="",AB476=""),"",IF(AB476&gt;0,AC476/AB476,""))</f>
        <v/>
      </c>
      <c r="AE476" s="18" t="str">
        <f aca="false">IF(OR(AC476="",Q476=""),"",DATE(YEAR(Q476),MONTH(Q476),1))</f>
        <v/>
      </c>
      <c r="AF476" s="15" t="str">
        <f aca="false">IF(AC476="","",1)</f>
        <v/>
      </c>
    </row>
    <row r="477" customFormat="false" ht="15" hidden="false" customHeight="false" outlineLevel="0" collapsed="false">
      <c r="A477" s="8"/>
      <c r="B477" s="9"/>
      <c r="C477" s="34"/>
      <c r="D477" s="34"/>
      <c r="E477" s="34"/>
      <c r="F477" s="10"/>
      <c r="G477" s="10"/>
      <c r="H477" s="8"/>
      <c r="I477" s="10"/>
      <c r="J477" s="9"/>
      <c r="K477" s="9"/>
      <c r="L477" s="10"/>
      <c r="M477" s="11"/>
      <c r="N477" s="12"/>
      <c r="O477" s="13"/>
      <c r="P477" s="13"/>
      <c r="Q477" s="8"/>
      <c r="R477" s="34"/>
      <c r="S477" s="10"/>
      <c r="T477" s="14"/>
      <c r="U477" s="14"/>
      <c r="V477" s="34"/>
      <c r="W477" s="34"/>
      <c r="X477" s="13"/>
      <c r="Y477" s="15" t="str">
        <f aca="false">IF(OR(A477="",H477=""),"",H477-A477)</f>
        <v/>
      </c>
      <c r="Z477" s="15" t="str">
        <f aca="false">IF(OR(A477="",Q477=""),"",Q477-A477)</f>
        <v/>
      </c>
      <c r="AA477" s="16" t="str">
        <f aca="false">IF(OR(L477="",J477=""),"",L477*IF(K477="",$C$3,K477)*J477*IF(E477="Short",1,-1))</f>
        <v/>
      </c>
      <c r="AB477" s="16" t="str">
        <f aca="false">IF(OR(A477="",L477="",J477=""),"",IF(N(U477)&gt;0,U477,IF(E477="Long",L477*IF(K477="",$C$3,K477)*J477,IF(AND(N(F477)&gt;0,N(G477)&gt;0),MAX(0,ABS(F477-G477)-L477)*IF(K477="",$C$3,K477)*J477,IF(AND(D477="Put",N(F477)&gt;0),MAX(0,F477-L477)*IF(K477="",$C$3,K477)*J477,"")))))</f>
        <v/>
      </c>
      <c r="AC477" s="16" t="str">
        <f aca="false">IF(OR(A477="",L477="",J477="",R477="",R477="Open"),"",IF(E477="Short",L477-N(S477),N(S477)-L477)*IF(K477="",$C$3,K477)*J477-N(T477))</f>
        <v/>
      </c>
      <c r="AD477" s="17" t="str">
        <f aca="false">IF(OR(AC477="",AB477=""),"",IF(AB477&gt;0,AC477/AB477,""))</f>
        <v/>
      </c>
      <c r="AE477" s="18" t="str">
        <f aca="false">IF(OR(AC477="",Q477=""),"",DATE(YEAR(Q477),MONTH(Q477),1))</f>
        <v/>
      </c>
      <c r="AF477" s="15" t="str">
        <f aca="false">IF(AC477="","",1)</f>
        <v/>
      </c>
    </row>
    <row r="478" customFormat="false" ht="15" hidden="false" customHeight="false" outlineLevel="0" collapsed="false">
      <c r="A478" s="8"/>
      <c r="B478" s="9"/>
      <c r="C478" s="34"/>
      <c r="D478" s="34"/>
      <c r="E478" s="34"/>
      <c r="F478" s="10"/>
      <c r="G478" s="10"/>
      <c r="H478" s="8"/>
      <c r="I478" s="10"/>
      <c r="J478" s="9"/>
      <c r="K478" s="9"/>
      <c r="L478" s="10"/>
      <c r="M478" s="11"/>
      <c r="N478" s="12"/>
      <c r="O478" s="13"/>
      <c r="P478" s="13"/>
      <c r="Q478" s="8"/>
      <c r="R478" s="34"/>
      <c r="S478" s="10"/>
      <c r="T478" s="14"/>
      <c r="U478" s="14"/>
      <c r="V478" s="34"/>
      <c r="W478" s="34"/>
      <c r="X478" s="13"/>
      <c r="Y478" s="15" t="str">
        <f aca="false">IF(OR(A478="",H478=""),"",H478-A478)</f>
        <v/>
      </c>
      <c r="Z478" s="15" t="str">
        <f aca="false">IF(OR(A478="",Q478=""),"",Q478-A478)</f>
        <v/>
      </c>
      <c r="AA478" s="16" t="str">
        <f aca="false">IF(OR(L478="",J478=""),"",L478*IF(K478="",$C$3,K478)*J478*IF(E478="Short",1,-1))</f>
        <v/>
      </c>
      <c r="AB478" s="16" t="str">
        <f aca="false">IF(OR(A478="",L478="",J478=""),"",IF(N(U478)&gt;0,U478,IF(E478="Long",L478*IF(K478="",$C$3,K478)*J478,IF(AND(N(F478)&gt;0,N(G478)&gt;0),MAX(0,ABS(F478-G478)-L478)*IF(K478="",$C$3,K478)*J478,IF(AND(D478="Put",N(F478)&gt;0),MAX(0,F478-L478)*IF(K478="",$C$3,K478)*J478,"")))))</f>
        <v/>
      </c>
      <c r="AC478" s="16" t="str">
        <f aca="false">IF(OR(A478="",L478="",J478="",R478="",R478="Open"),"",IF(E478="Short",L478-N(S478),N(S478)-L478)*IF(K478="",$C$3,K478)*J478-N(T478))</f>
        <v/>
      </c>
      <c r="AD478" s="17" t="str">
        <f aca="false">IF(OR(AC478="",AB478=""),"",IF(AB478&gt;0,AC478/AB478,""))</f>
        <v/>
      </c>
      <c r="AE478" s="18" t="str">
        <f aca="false">IF(OR(AC478="",Q478=""),"",DATE(YEAR(Q478),MONTH(Q478),1))</f>
        <v/>
      </c>
      <c r="AF478" s="15" t="str">
        <f aca="false">IF(AC478="","",1)</f>
        <v/>
      </c>
    </row>
    <row r="479" customFormat="false" ht="15" hidden="false" customHeight="false" outlineLevel="0" collapsed="false">
      <c r="A479" s="8"/>
      <c r="B479" s="9"/>
      <c r="C479" s="34"/>
      <c r="D479" s="34"/>
      <c r="E479" s="34"/>
      <c r="F479" s="10"/>
      <c r="G479" s="10"/>
      <c r="H479" s="8"/>
      <c r="I479" s="10"/>
      <c r="J479" s="9"/>
      <c r="K479" s="9"/>
      <c r="L479" s="10"/>
      <c r="M479" s="11"/>
      <c r="N479" s="12"/>
      <c r="O479" s="13"/>
      <c r="P479" s="13"/>
      <c r="Q479" s="8"/>
      <c r="R479" s="34"/>
      <c r="S479" s="10"/>
      <c r="T479" s="14"/>
      <c r="U479" s="14"/>
      <c r="V479" s="34"/>
      <c r="W479" s="34"/>
      <c r="X479" s="13"/>
      <c r="Y479" s="15" t="str">
        <f aca="false">IF(OR(A479="",H479=""),"",H479-A479)</f>
        <v/>
      </c>
      <c r="Z479" s="15" t="str">
        <f aca="false">IF(OR(A479="",Q479=""),"",Q479-A479)</f>
        <v/>
      </c>
      <c r="AA479" s="16" t="str">
        <f aca="false">IF(OR(L479="",J479=""),"",L479*IF(K479="",$C$3,K479)*J479*IF(E479="Short",1,-1))</f>
        <v/>
      </c>
      <c r="AB479" s="16" t="str">
        <f aca="false">IF(OR(A479="",L479="",J479=""),"",IF(N(U479)&gt;0,U479,IF(E479="Long",L479*IF(K479="",$C$3,K479)*J479,IF(AND(N(F479)&gt;0,N(G479)&gt;0),MAX(0,ABS(F479-G479)-L479)*IF(K479="",$C$3,K479)*J479,IF(AND(D479="Put",N(F479)&gt;0),MAX(0,F479-L479)*IF(K479="",$C$3,K479)*J479,"")))))</f>
        <v/>
      </c>
      <c r="AC479" s="16" t="str">
        <f aca="false">IF(OR(A479="",L479="",J479="",R479="",R479="Open"),"",IF(E479="Short",L479-N(S479),N(S479)-L479)*IF(K479="",$C$3,K479)*J479-N(T479))</f>
        <v/>
      </c>
      <c r="AD479" s="17" t="str">
        <f aca="false">IF(OR(AC479="",AB479=""),"",IF(AB479&gt;0,AC479/AB479,""))</f>
        <v/>
      </c>
      <c r="AE479" s="18" t="str">
        <f aca="false">IF(OR(AC479="",Q479=""),"",DATE(YEAR(Q479),MONTH(Q479),1))</f>
        <v/>
      </c>
      <c r="AF479" s="15" t="str">
        <f aca="false">IF(AC479="","",1)</f>
        <v/>
      </c>
    </row>
    <row r="480" customFormat="false" ht="15" hidden="false" customHeight="false" outlineLevel="0" collapsed="false">
      <c r="A480" s="8"/>
      <c r="B480" s="9"/>
      <c r="C480" s="34"/>
      <c r="D480" s="34"/>
      <c r="E480" s="34"/>
      <c r="F480" s="10"/>
      <c r="G480" s="10"/>
      <c r="H480" s="8"/>
      <c r="I480" s="10"/>
      <c r="J480" s="9"/>
      <c r="K480" s="9"/>
      <c r="L480" s="10"/>
      <c r="M480" s="11"/>
      <c r="N480" s="12"/>
      <c r="O480" s="13"/>
      <c r="P480" s="13"/>
      <c r="Q480" s="8"/>
      <c r="R480" s="34"/>
      <c r="S480" s="10"/>
      <c r="T480" s="14"/>
      <c r="U480" s="14"/>
      <c r="V480" s="34"/>
      <c r="W480" s="34"/>
      <c r="X480" s="13"/>
      <c r="Y480" s="15" t="str">
        <f aca="false">IF(OR(A480="",H480=""),"",H480-A480)</f>
        <v/>
      </c>
      <c r="Z480" s="15" t="str">
        <f aca="false">IF(OR(A480="",Q480=""),"",Q480-A480)</f>
        <v/>
      </c>
      <c r="AA480" s="16" t="str">
        <f aca="false">IF(OR(L480="",J480=""),"",L480*IF(K480="",$C$3,K480)*J480*IF(E480="Short",1,-1))</f>
        <v/>
      </c>
      <c r="AB480" s="16" t="str">
        <f aca="false">IF(OR(A480="",L480="",J480=""),"",IF(N(U480)&gt;0,U480,IF(E480="Long",L480*IF(K480="",$C$3,K480)*J480,IF(AND(N(F480)&gt;0,N(G480)&gt;0),MAX(0,ABS(F480-G480)-L480)*IF(K480="",$C$3,K480)*J480,IF(AND(D480="Put",N(F480)&gt;0),MAX(0,F480-L480)*IF(K480="",$C$3,K480)*J480,"")))))</f>
        <v/>
      </c>
      <c r="AC480" s="16" t="str">
        <f aca="false">IF(OR(A480="",L480="",J480="",R480="",R480="Open"),"",IF(E480="Short",L480-N(S480),N(S480)-L480)*IF(K480="",$C$3,K480)*J480-N(T480))</f>
        <v/>
      </c>
      <c r="AD480" s="17" t="str">
        <f aca="false">IF(OR(AC480="",AB480=""),"",IF(AB480&gt;0,AC480/AB480,""))</f>
        <v/>
      </c>
      <c r="AE480" s="18" t="str">
        <f aca="false">IF(OR(AC480="",Q480=""),"",DATE(YEAR(Q480),MONTH(Q480),1))</f>
        <v/>
      </c>
      <c r="AF480" s="15" t="str">
        <f aca="false">IF(AC480="","",1)</f>
        <v/>
      </c>
    </row>
    <row r="481" customFormat="false" ht="15" hidden="false" customHeight="false" outlineLevel="0" collapsed="false">
      <c r="A481" s="8"/>
      <c r="B481" s="9"/>
      <c r="C481" s="34"/>
      <c r="D481" s="34"/>
      <c r="E481" s="34"/>
      <c r="F481" s="10"/>
      <c r="G481" s="10"/>
      <c r="H481" s="8"/>
      <c r="I481" s="10"/>
      <c r="J481" s="9"/>
      <c r="K481" s="9"/>
      <c r="L481" s="10"/>
      <c r="M481" s="11"/>
      <c r="N481" s="12"/>
      <c r="O481" s="13"/>
      <c r="P481" s="13"/>
      <c r="Q481" s="8"/>
      <c r="R481" s="34"/>
      <c r="S481" s="10"/>
      <c r="T481" s="14"/>
      <c r="U481" s="14"/>
      <c r="V481" s="34"/>
      <c r="W481" s="34"/>
      <c r="X481" s="13"/>
      <c r="Y481" s="15" t="str">
        <f aca="false">IF(OR(A481="",H481=""),"",H481-A481)</f>
        <v/>
      </c>
      <c r="Z481" s="15" t="str">
        <f aca="false">IF(OR(A481="",Q481=""),"",Q481-A481)</f>
        <v/>
      </c>
      <c r="AA481" s="16" t="str">
        <f aca="false">IF(OR(L481="",J481=""),"",L481*IF(K481="",$C$3,K481)*J481*IF(E481="Short",1,-1))</f>
        <v/>
      </c>
      <c r="AB481" s="16" t="str">
        <f aca="false">IF(OR(A481="",L481="",J481=""),"",IF(N(U481)&gt;0,U481,IF(E481="Long",L481*IF(K481="",$C$3,K481)*J481,IF(AND(N(F481)&gt;0,N(G481)&gt;0),MAX(0,ABS(F481-G481)-L481)*IF(K481="",$C$3,K481)*J481,IF(AND(D481="Put",N(F481)&gt;0),MAX(0,F481-L481)*IF(K481="",$C$3,K481)*J481,"")))))</f>
        <v/>
      </c>
      <c r="AC481" s="16" t="str">
        <f aca="false">IF(OR(A481="",L481="",J481="",R481="",R481="Open"),"",IF(E481="Short",L481-N(S481),N(S481)-L481)*IF(K481="",$C$3,K481)*J481-N(T481))</f>
        <v/>
      </c>
      <c r="AD481" s="17" t="str">
        <f aca="false">IF(OR(AC481="",AB481=""),"",IF(AB481&gt;0,AC481/AB481,""))</f>
        <v/>
      </c>
      <c r="AE481" s="18" t="str">
        <f aca="false">IF(OR(AC481="",Q481=""),"",DATE(YEAR(Q481),MONTH(Q481),1))</f>
        <v/>
      </c>
      <c r="AF481" s="15" t="str">
        <f aca="false">IF(AC481="","",1)</f>
        <v/>
      </c>
    </row>
    <row r="482" customFormat="false" ht="15" hidden="false" customHeight="false" outlineLevel="0" collapsed="false">
      <c r="A482" s="8"/>
      <c r="B482" s="9"/>
      <c r="C482" s="34"/>
      <c r="D482" s="34"/>
      <c r="E482" s="34"/>
      <c r="F482" s="10"/>
      <c r="G482" s="10"/>
      <c r="H482" s="8"/>
      <c r="I482" s="10"/>
      <c r="J482" s="9"/>
      <c r="K482" s="9"/>
      <c r="L482" s="10"/>
      <c r="M482" s="11"/>
      <c r="N482" s="12"/>
      <c r="O482" s="13"/>
      <c r="P482" s="13"/>
      <c r="Q482" s="8"/>
      <c r="R482" s="34"/>
      <c r="S482" s="10"/>
      <c r="T482" s="14"/>
      <c r="U482" s="14"/>
      <c r="V482" s="34"/>
      <c r="W482" s="34"/>
      <c r="X482" s="13"/>
      <c r="Y482" s="15" t="str">
        <f aca="false">IF(OR(A482="",H482=""),"",H482-A482)</f>
        <v/>
      </c>
      <c r="Z482" s="15" t="str">
        <f aca="false">IF(OR(A482="",Q482=""),"",Q482-A482)</f>
        <v/>
      </c>
      <c r="AA482" s="16" t="str">
        <f aca="false">IF(OR(L482="",J482=""),"",L482*IF(K482="",$C$3,K482)*J482*IF(E482="Short",1,-1))</f>
        <v/>
      </c>
      <c r="AB482" s="16" t="str">
        <f aca="false">IF(OR(A482="",L482="",J482=""),"",IF(N(U482)&gt;0,U482,IF(E482="Long",L482*IF(K482="",$C$3,K482)*J482,IF(AND(N(F482)&gt;0,N(G482)&gt;0),MAX(0,ABS(F482-G482)-L482)*IF(K482="",$C$3,K482)*J482,IF(AND(D482="Put",N(F482)&gt;0),MAX(0,F482-L482)*IF(K482="",$C$3,K482)*J482,"")))))</f>
        <v/>
      </c>
      <c r="AC482" s="16" t="str">
        <f aca="false">IF(OR(A482="",L482="",J482="",R482="",R482="Open"),"",IF(E482="Short",L482-N(S482),N(S482)-L482)*IF(K482="",$C$3,K482)*J482-N(T482))</f>
        <v/>
      </c>
      <c r="AD482" s="17" t="str">
        <f aca="false">IF(OR(AC482="",AB482=""),"",IF(AB482&gt;0,AC482/AB482,""))</f>
        <v/>
      </c>
      <c r="AE482" s="18" t="str">
        <f aca="false">IF(OR(AC482="",Q482=""),"",DATE(YEAR(Q482),MONTH(Q482),1))</f>
        <v/>
      </c>
      <c r="AF482" s="15" t="str">
        <f aca="false">IF(AC482="","",1)</f>
        <v/>
      </c>
    </row>
    <row r="483" customFormat="false" ht="15" hidden="false" customHeight="false" outlineLevel="0" collapsed="false">
      <c r="A483" s="8"/>
      <c r="B483" s="9"/>
      <c r="C483" s="34"/>
      <c r="D483" s="34"/>
      <c r="E483" s="34"/>
      <c r="F483" s="10"/>
      <c r="G483" s="10"/>
      <c r="H483" s="8"/>
      <c r="I483" s="10"/>
      <c r="J483" s="9"/>
      <c r="K483" s="9"/>
      <c r="L483" s="10"/>
      <c r="M483" s="11"/>
      <c r="N483" s="12"/>
      <c r="O483" s="13"/>
      <c r="P483" s="13"/>
      <c r="Q483" s="8"/>
      <c r="R483" s="34"/>
      <c r="S483" s="10"/>
      <c r="T483" s="14"/>
      <c r="U483" s="14"/>
      <c r="V483" s="34"/>
      <c r="W483" s="34"/>
      <c r="X483" s="13"/>
      <c r="Y483" s="15" t="str">
        <f aca="false">IF(OR(A483="",H483=""),"",H483-A483)</f>
        <v/>
      </c>
      <c r="Z483" s="15" t="str">
        <f aca="false">IF(OR(A483="",Q483=""),"",Q483-A483)</f>
        <v/>
      </c>
      <c r="AA483" s="16" t="str">
        <f aca="false">IF(OR(L483="",J483=""),"",L483*IF(K483="",$C$3,K483)*J483*IF(E483="Short",1,-1))</f>
        <v/>
      </c>
      <c r="AB483" s="16" t="str">
        <f aca="false">IF(OR(A483="",L483="",J483=""),"",IF(N(U483)&gt;0,U483,IF(E483="Long",L483*IF(K483="",$C$3,K483)*J483,IF(AND(N(F483)&gt;0,N(G483)&gt;0),MAX(0,ABS(F483-G483)-L483)*IF(K483="",$C$3,K483)*J483,IF(AND(D483="Put",N(F483)&gt;0),MAX(0,F483-L483)*IF(K483="",$C$3,K483)*J483,"")))))</f>
        <v/>
      </c>
      <c r="AC483" s="16" t="str">
        <f aca="false">IF(OR(A483="",L483="",J483="",R483="",R483="Open"),"",IF(E483="Short",L483-N(S483),N(S483)-L483)*IF(K483="",$C$3,K483)*J483-N(T483))</f>
        <v/>
      </c>
      <c r="AD483" s="17" t="str">
        <f aca="false">IF(OR(AC483="",AB483=""),"",IF(AB483&gt;0,AC483/AB483,""))</f>
        <v/>
      </c>
      <c r="AE483" s="18" t="str">
        <f aca="false">IF(OR(AC483="",Q483=""),"",DATE(YEAR(Q483),MONTH(Q483),1))</f>
        <v/>
      </c>
      <c r="AF483" s="15" t="str">
        <f aca="false">IF(AC483="","",1)</f>
        <v/>
      </c>
    </row>
    <row r="484" customFormat="false" ht="15" hidden="false" customHeight="false" outlineLevel="0" collapsed="false">
      <c r="A484" s="8"/>
      <c r="B484" s="9"/>
      <c r="C484" s="34"/>
      <c r="D484" s="34"/>
      <c r="E484" s="34"/>
      <c r="F484" s="10"/>
      <c r="G484" s="10"/>
      <c r="H484" s="8"/>
      <c r="I484" s="10"/>
      <c r="J484" s="9"/>
      <c r="K484" s="9"/>
      <c r="L484" s="10"/>
      <c r="M484" s="11"/>
      <c r="N484" s="12"/>
      <c r="O484" s="13"/>
      <c r="P484" s="13"/>
      <c r="Q484" s="8"/>
      <c r="R484" s="34"/>
      <c r="S484" s="10"/>
      <c r="T484" s="14"/>
      <c r="U484" s="14"/>
      <c r="V484" s="34"/>
      <c r="W484" s="34"/>
      <c r="X484" s="13"/>
      <c r="Y484" s="15" t="str">
        <f aca="false">IF(OR(A484="",H484=""),"",H484-A484)</f>
        <v/>
      </c>
      <c r="Z484" s="15" t="str">
        <f aca="false">IF(OR(A484="",Q484=""),"",Q484-A484)</f>
        <v/>
      </c>
      <c r="AA484" s="16" t="str">
        <f aca="false">IF(OR(L484="",J484=""),"",L484*IF(K484="",$C$3,K484)*J484*IF(E484="Short",1,-1))</f>
        <v/>
      </c>
      <c r="AB484" s="16" t="str">
        <f aca="false">IF(OR(A484="",L484="",J484=""),"",IF(N(U484)&gt;0,U484,IF(E484="Long",L484*IF(K484="",$C$3,K484)*J484,IF(AND(N(F484)&gt;0,N(G484)&gt;0),MAX(0,ABS(F484-G484)-L484)*IF(K484="",$C$3,K484)*J484,IF(AND(D484="Put",N(F484)&gt;0),MAX(0,F484-L484)*IF(K484="",$C$3,K484)*J484,"")))))</f>
        <v/>
      </c>
      <c r="AC484" s="16" t="str">
        <f aca="false">IF(OR(A484="",L484="",J484="",R484="",R484="Open"),"",IF(E484="Short",L484-N(S484),N(S484)-L484)*IF(K484="",$C$3,K484)*J484-N(T484))</f>
        <v/>
      </c>
      <c r="AD484" s="17" t="str">
        <f aca="false">IF(OR(AC484="",AB484=""),"",IF(AB484&gt;0,AC484/AB484,""))</f>
        <v/>
      </c>
      <c r="AE484" s="18" t="str">
        <f aca="false">IF(OR(AC484="",Q484=""),"",DATE(YEAR(Q484),MONTH(Q484),1))</f>
        <v/>
      </c>
      <c r="AF484" s="15" t="str">
        <f aca="false">IF(AC484="","",1)</f>
        <v/>
      </c>
    </row>
    <row r="485" customFormat="false" ht="15" hidden="false" customHeight="false" outlineLevel="0" collapsed="false">
      <c r="A485" s="8"/>
      <c r="B485" s="9"/>
      <c r="C485" s="34"/>
      <c r="D485" s="34"/>
      <c r="E485" s="34"/>
      <c r="F485" s="10"/>
      <c r="G485" s="10"/>
      <c r="H485" s="8"/>
      <c r="I485" s="10"/>
      <c r="J485" s="9"/>
      <c r="K485" s="9"/>
      <c r="L485" s="10"/>
      <c r="M485" s="11"/>
      <c r="N485" s="12"/>
      <c r="O485" s="13"/>
      <c r="P485" s="13"/>
      <c r="Q485" s="8"/>
      <c r="R485" s="34"/>
      <c r="S485" s="10"/>
      <c r="T485" s="14"/>
      <c r="U485" s="14"/>
      <c r="V485" s="34"/>
      <c r="W485" s="34"/>
      <c r="X485" s="13"/>
      <c r="Y485" s="15" t="str">
        <f aca="false">IF(OR(A485="",H485=""),"",H485-A485)</f>
        <v/>
      </c>
      <c r="Z485" s="15" t="str">
        <f aca="false">IF(OR(A485="",Q485=""),"",Q485-A485)</f>
        <v/>
      </c>
      <c r="AA485" s="16" t="str">
        <f aca="false">IF(OR(L485="",J485=""),"",L485*IF(K485="",$C$3,K485)*J485*IF(E485="Short",1,-1))</f>
        <v/>
      </c>
      <c r="AB485" s="16" t="str">
        <f aca="false">IF(OR(A485="",L485="",J485=""),"",IF(N(U485)&gt;0,U485,IF(E485="Long",L485*IF(K485="",$C$3,K485)*J485,IF(AND(N(F485)&gt;0,N(G485)&gt;0),MAX(0,ABS(F485-G485)-L485)*IF(K485="",$C$3,K485)*J485,IF(AND(D485="Put",N(F485)&gt;0),MAX(0,F485-L485)*IF(K485="",$C$3,K485)*J485,"")))))</f>
        <v/>
      </c>
      <c r="AC485" s="16" t="str">
        <f aca="false">IF(OR(A485="",L485="",J485="",R485="",R485="Open"),"",IF(E485="Short",L485-N(S485),N(S485)-L485)*IF(K485="",$C$3,K485)*J485-N(T485))</f>
        <v/>
      </c>
      <c r="AD485" s="17" t="str">
        <f aca="false">IF(OR(AC485="",AB485=""),"",IF(AB485&gt;0,AC485/AB485,""))</f>
        <v/>
      </c>
      <c r="AE485" s="18" t="str">
        <f aca="false">IF(OR(AC485="",Q485=""),"",DATE(YEAR(Q485),MONTH(Q485),1))</f>
        <v/>
      </c>
      <c r="AF485" s="15" t="str">
        <f aca="false">IF(AC485="","",1)</f>
        <v/>
      </c>
    </row>
    <row r="486" customFormat="false" ht="15" hidden="false" customHeight="false" outlineLevel="0" collapsed="false">
      <c r="A486" s="8"/>
      <c r="B486" s="9"/>
      <c r="C486" s="34"/>
      <c r="D486" s="34"/>
      <c r="E486" s="34"/>
      <c r="F486" s="10"/>
      <c r="G486" s="10"/>
      <c r="H486" s="8"/>
      <c r="I486" s="10"/>
      <c r="J486" s="9"/>
      <c r="K486" s="9"/>
      <c r="L486" s="10"/>
      <c r="M486" s="11"/>
      <c r="N486" s="12"/>
      <c r="O486" s="13"/>
      <c r="P486" s="13"/>
      <c r="Q486" s="8"/>
      <c r="R486" s="34"/>
      <c r="S486" s="10"/>
      <c r="T486" s="14"/>
      <c r="U486" s="14"/>
      <c r="V486" s="34"/>
      <c r="W486" s="34"/>
      <c r="X486" s="13"/>
      <c r="Y486" s="15" t="str">
        <f aca="false">IF(OR(A486="",H486=""),"",H486-A486)</f>
        <v/>
      </c>
      <c r="Z486" s="15" t="str">
        <f aca="false">IF(OR(A486="",Q486=""),"",Q486-A486)</f>
        <v/>
      </c>
      <c r="AA486" s="16" t="str">
        <f aca="false">IF(OR(L486="",J486=""),"",L486*IF(K486="",$C$3,K486)*J486*IF(E486="Short",1,-1))</f>
        <v/>
      </c>
      <c r="AB486" s="16" t="str">
        <f aca="false">IF(OR(A486="",L486="",J486=""),"",IF(N(U486)&gt;0,U486,IF(E486="Long",L486*IF(K486="",$C$3,K486)*J486,IF(AND(N(F486)&gt;0,N(G486)&gt;0),MAX(0,ABS(F486-G486)-L486)*IF(K486="",$C$3,K486)*J486,IF(AND(D486="Put",N(F486)&gt;0),MAX(0,F486-L486)*IF(K486="",$C$3,K486)*J486,"")))))</f>
        <v/>
      </c>
      <c r="AC486" s="16" t="str">
        <f aca="false">IF(OR(A486="",L486="",J486="",R486="",R486="Open"),"",IF(E486="Short",L486-N(S486),N(S486)-L486)*IF(K486="",$C$3,K486)*J486-N(T486))</f>
        <v/>
      </c>
      <c r="AD486" s="17" t="str">
        <f aca="false">IF(OR(AC486="",AB486=""),"",IF(AB486&gt;0,AC486/AB486,""))</f>
        <v/>
      </c>
      <c r="AE486" s="18" t="str">
        <f aca="false">IF(OR(AC486="",Q486=""),"",DATE(YEAR(Q486),MONTH(Q486),1))</f>
        <v/>
      </c>
      <c r="AF486" s="15" t="str">
        <f aca="false">IF(AC486="","",1)</f>
        <v/>
      </c>
    </row>
    <row r="487" customFormat="false" ht="15" hidden="false" customHeight="false" outlineLevel="0" collapsed="false">
      <c r="A487" s="8"/>
      <c r="B487" s="9"/>
      <c r="C487" s="34"/>
      <c r="D487" s="34"/>
      <c r="E487" s="34"/>
      <c r="F487" s="10"/>
      <c r="G487" s="10"/>
      <c r="H487" s="8"/>
      <c r="I487" s="10"/>
      <c r="J487" s="9"/>
      <c r="K487" s="9"/>
      <c r="L487" s="10"/>
      <c r="M487" s="11"/>
      <c r="N487" s="12"/>
      <c r="O487" s="13"/>
      <c r="P487" s="13"/>
      <c r="Q487" s="8"/>
      <c r="R487" s="34"/>
      <c r="S487" s="10"/>
      <c r="T487" s="14"/>
      <c r="U487" s="14"/>
      <c r="V487" s="34"/>
      <c r="W487" s="34"/>
      <c r="X487" s="13"/>
      <c r="Y487" s="15" t="str">
        <f aca="false">IF(OR(A487="",H487=""),"",H487-A487)</f>
        <v/>
      </c>
      <c r="Z487" s="15" t="str">
        <f aca="false">IF(OR(A487="",Q487=""),"",Q487-A487)</f>
        <v/>
      </c>
      <c r="AA487" s="16" t="str">
        <f aca="false">IF(OR(L487="",J487=""),"",L487*IF(K487="",$C$3,K487)*J487*IF(E487="Short",1,-1))</f>
        <v/>
      </c>
      <c r="AB487" s="16" t="str">
        <f aca="false">IF(OR(A487="",L487="",J487=""),"",IF(N(U487)&gt;0,U487,IF(E487="Long",L487*IF(K487="",$C$3,K487)*J487,IF(AND(N(F487)&gt;0,N(G487)&gt;0),MAX(0,ABS(F487-G487)-L487)*IF(K487="",$C$3,K487)*J487,IF(AND(D487="Put",N(F487)&gt;0),MAX(0,F487-L487)*IF(K487="",$C$3,K487)*J487,"")))))</f>
        <v/>
      </c>
      <c r="AC487" s="16" t="str">
        <f aca="false">IF(OR(A487="",L487="",J487="",R487="",R487="Open"),"",IF(E487="Short",L487-N(S487),N(S487)-L487)*IF(K487="",$C$3,K487)*J487-N(T487))</f>
        <v/>
      </c>
      <c r="AD487" s="17" t="str">
        <f aca="false">IF(OR(AC487="",AB487=""),"",IF(AB487&gt;0,AC487/AB487,""))</f>
        <v/>
      </c>
      <c r="AE487" s="18" t="str">
        <f aca="false">IF(OR(AC487="",Q487=""),"",DATE(YEAR(Q487),MONTH(Q487),1))</f>
        <v/>
      </c>
      <c r="AF487" s="15" t="str">
        <f aca="false">IF(AC487="","",1)</f>
        <v/>
      </c>
    </row>
    <row r="488" customFormat="false" ht="15" hidden="false" customHeight="false" outlineLevel="0" collapsed="false">
      <c r="A488" s="8"/>
      <c r="B488" s="9"/>
      <c r="C488" s="34"/>
      <c r="D488" s="34"/>
      <c r="E488" s="34"/>
      <c r="F488" s="10"/>
      <c r="G488" s="10"/>
      <c r="H488" s="8"/>
      <c r="I488" s="10"/>
      <c r="J488" s="9"/>
      <c r="K488" s="9"/>
      <c r="L488" s="10"/>
      <c r="M488" s="11"/>
      <c r="N488" s="12"/>
      <c r="O488" s="13"/>
      <c r="P488" s="13"/>
      <c r="Q488" s="8"/>
      <c r="R488" s="34"/>
      <c r="S488" s="10"/>
      <c r="T488" s="14"/>
      <c r="U488" s="14"/>
      <c r="V488" s="34"/>
      <c r="W488" s="34"/>
      <c r="X488" s="13"/>
      <c r="Y488" s="15" t="str">
        <f aca="false">IF(OR(A488="",H488=""),"",H488-A488)</f>
        <v/>
      </c>
      <c r="Z488" s="15" t="str">
        <f aca="false">IF(OR(A488="",Q488=""),"",Q488-A488)</f>
        <v/>
      </c>
      <c r="AA488" s="16" t="str">
        <f aca="false">IF(OR(L488="",J488=""),"",L488*IF(K488="",$C$3,K488)*J488*IF(E488="Short",1,-1))</f>
        <v/>
      </c>
      <c r="AB488" s="16" t="str">
        <f aca="false">IF(OR(A488="",L488="",J488=""),"",IF(N(U488)&gt;0,U488,IF(E488="Long",L488*IF(K488="",$C$3,K488)*J488,IF(AND(N(F488)&gt;0,N(G488)&gt;0),MAX(0,ABS(F488-G488)-L488)*IF(K488="",$C$3,K488)*J488,IF(AND(D488="Put",N(F488)&gt;0),MAX(0,F488-L488)*IF(K488="",$C$3,K488)*J488,"")))))</f>
        <v/>
      </c>
      <c r="AC488" s="16" t="str">
        <f aca="false">IF(OR(A488="",L488="",J488="",R488="",R488="Open"),"",IF(E488="Short",L488-N(S488),N(S488)-L488)*IF(K488="",$C$3,K488)*J488-N(T488))</f>
        <v/>
      </c>
      <c r="AD488" s="17" t="str">
        <f aca="false">IF(OR(AC488="",AB488=""),"",IF(AB488&gt;0,AC488/AB488,""))</f>
        <v/>
      </c>
      <c r="AE488" s="18" t="str">
        <f aca="false">IF(OR(AC488="",Q488=""),"",DATE(YEAR(Q488),MONTH(Q488),1))</f>
        <v/>
      </c>
      <c r="AF488" s="15" t="str">
        <f aca="false">IF(AC488="","",1)</f>
        <v/>
      </c>
    </row>
    <row r="489" customFormat="false" ht="15" hidden="false" customHeight="false" outlineLevel="0" collapsed="false">
      <c r="A489" s="8"/>
      <c r="B489" s="9"/>
      <c r="C489" s="34"/>
      <c r="D489" s="34"/>
      <c r="E489" s="34"/>
      <c r="F489" s="10"/>
      <c r="G489" s="10"/>
      <c r="H489" s="8"/>
      <c r="I489" s="10"/>
      <c r="J489" s="9"/>
      <c r="K489" s="9"/>
      <c r="L489" s="10"/>
      <c r="M489" s="11"/>
      <c r="N489" s="12"/>
      <c r="O489" s="13"/>
      <c r="P489" s="13"/>
      <c r="Q489" s="8"/>
      <c r="R489" s="34"/>
      <c r="S489" s="10"/>
      <c r="T489" s="14"/>
      <c r="U489" s="14"/>
      <c r="V489" s="34"/>
      <c r="W489" s="34"/>
      <c r="X489" s="13"/>
      <c r="Y489" s="15" t="str">
        <f aca="false">IF(OR(A489="",H489=""),"",H489-A489)</f>
        <v/>
      </c>
      <c r="Z489" s="15" t="str">
        <f aca="false">IF(OR(A489="",Q489=""),"",Q489-A489)</f>
        <v/>
      </c>
      <c r="AA489" s="16" t="str">
        <f aca="false">IF(OR(L489="",J489=""),"",L489*IF(K489="",$C$3,K489)*J489*IF(E489="Short",1,-1))</f>
        <v/>
      </c>
      <c r="AB489" s="16" t="str">
        <f aca="false">IF(OR(A489="",L489="",J489=""),"",IF(N(U489)&gt;0,U489,IF(E489="Long",L489*IF(K489="",$C$3,K489)*J489,IF(AND(N(F489)&gt;0,N(G489)&gt;0),MAX(0,ABS(F489-G489)-L489)*IF(K489="",$C$3,K489)*J489,IF(AND(D489="Put",N(F489)&gt;0),MAX(0,F489-L489)*IF(K489="",$C$3,K489)*J489,"")))))</f>
        <v/>
      </c>
      <c r="AC489" s="16" t="str">
        <f aca="false">IF(OR(A489="",L489="",J489="",R489="",R489="Open"),"",IF(E489="Short",L489-N(S489),N(S489)-L489)*IF(K489="",$C$3,K489)*J489-N(T489))</f>
        <v/>
      </c>
      <c r="AD489" s="17" t="str">
        <f aca="false">IF(OR(AC489="",AB489=""),"",IF(AB489&gt;0,AC489/AB489,""))</f>
        <v/>
      </c>
      <c r="AE489" s="18" t="str">
        <f aca="false">IF(OR(AC489="",Q489=""),"",DATE(YEAR(Q489),MONTH(Q489),1))</f>
        <v/>
      </c>
      <c r="AF489" s="15" t="str">
        <f aca="false">IF(AC489="","",1)</f>
        <v/>
      </c>
    </row>
    <row r="490" customFormat="false" ht="15" hidden="false" customHeight="false" outlineLevel="0" collapsed="false">
      <c r="A490" s="8"/>
      <c r="B490" s="9"/>
      <c r="C490" s="34"/>
      <c r="D490" s="34"/>
      <c r="E490" s="34"/>
      <c r="F490" s="10"/>
      <c r="G490" s="10"/>
      <c r="H490" s="8"/>
      <c r="I490" s="10"/>
      <c r="J490" s="9"/>
      <c r="K490" s="9"/>
      <c r="L490" s="10"/>
      <c r="M490" s="11"/>
      <c r="N490" s="12"/>
      <c r="O490" s="13"/>
      <c r="P490" s="13"/>
      <c r="Q490" s="8"/>
      <c r="R490" s="34"/>
      <c r="S490" s="10"/>
      <c r="T490" s="14"/>
      <c r="U490" s="14"/>
      <c r="V490" s="34"/>
      <c r="W490" s="34"/>
      <c r="X490" s="13"/>
      <c r="Y490" s="15" t="str">
        <f aca="false">IF(OR(A490="",H490=""),"",H490-A490)</f>
        <v/>
      </c>
      <c r="Z490" s="15" t="str">
        <f aca="false">IF(OR(A490="",Q490=""),"",Q490-A490)</f>
        <v/>
      </c>
      <c r="AA490" s="16" t="str">
        <f aca="false">IF(OR(L490="",J490=""),"",L490*IF(K490="",$C$3,K490)*J490*IF(E490="Short",1,-1))</f>
        <v/>
      </c>
      <c r="AB490" s="16" t="str">
        <f aca="false">IF(OR(A490="",L490="",J490=""),"",IF(N(U490)&gt;0,U490,IF(E490="Long",L490*IF(K490="",$C$3,K490)*J490,IF(AND(N(F490)&gt;0,N(G490)&gt;0),MAX(0,ABS(F490-G490)-L490)*IF(K490="",$C$3,K490)*J490,IF(AND(D490="Put",N(F490)&gt;0),MAX(0,F490-L490)*IF(K490="",$C$3,K490)*J490,"")))))</f>
        <v/>
      </c>
      <c r="AC490" s="16" t="str">
        <f aca="false">IF(OR(A490="",L490="",J490="",R490="",R490="Open"),"",IF(E490="Short",L490-N(S490),N(S490)-L490)*IF(K490="",$C$3,K490)*J490-N(T490))</f>
        <v/>
      </c>
      <c r="AD490" s="17" t="str">
        <f aca="false">IF(OR(AC490="",AB490=""),"",IF(AB490&gt;0,AC490/AB490,""))</f>
        <v/>
      </c>
      <c r="AE490" s="18" t="str">
        <f aca="false">IF(OR(AC490="",Q490=""),"",DATE(YEAR(Q490),MONTH(Q490),1))</f>
        <v/>
      </c>
      <c r="AF490" s="15" t="str">
        <f aca="false">IF(AC490="","",1)</f>
        <v/>
      </c>
    </row>
    <row r="491" customFormat="false" ht="15" hidden="false" customHeight="false" outlineLevel="0" collapsed="false">
      <c r="A491" s="8"/>
      <c r="B491" s="9"/>
      <c r="C491" s="34"/>
      <c r="D491" s="34"/>
      <c r="E491" s="34"/>
      <c r="F491" s="10"/>
      <c r="G491" s="10"/>
      <c r="H491" s="8"/>
      <c r="I491" s="10"/>
      <c r="J491" s="9"/>
      <c r="K491" s="9"/>
      <c r="L491" s="10"/>
      <c r="M491" s="11"/>
      <c r="N491" s="12"/>
      <c r="O491" s="13"/>
      <c r="P491" s="13"/>
      <c r="Q491" s="8"/>
      <c r="R491" s="34"/>
      <c r="S491" s="10"/>
      <c r="T491" s="14"/>
      <c r="U491" s="14"/>
      <c r="V491" s="34"/>
      <c r="W491" s="34"/>
      <c r="X491" s="13"/>
      <c r="Y491" s="15" t="str">
        <f aca="false">IF(OR(A491="",H491=""),"",H491-A491)</f>
        <v/>
      </c>
      <c r="Z491" s="15" t="str">
        <f aca="false">IF(OR(A491="",Q491=""),"",Q491-A491)</f>
        <v/>
      </c>
      <c r="AA491" s="16" t="str">
        <f aca="false">IF(OR(L491="",J491=""),"",L491*IF(K491="",$C$3,K491)*J491*IF(E491="Short",1,-1))</f>
        <v/>
      </c>
      <c r="AB491" s="16" t="str">
        <f aca="false">IF(OR(A491="",L491="",J491=""),"",IF(N(U491)&gt;0,U491,IF(E491="Long",L491*IF(K491="",$C$3,K491)*J491,IF(AND(N(F491)&gt;0,N(G491)&gt;0),MAX(0,ABS(F491-G491)-L491)*IF(K491="",$C$3,K491)*J491,IF(AND(D491="Put",N(F491)&gt;0),MAX(0,F491-L491)*IF(K491="",$C$3,K491)*J491,"")))))</f>
        <v/>
      </c>
      <c r="AC491" s="16" t="str">
        <f aca="false">IF(OR(A491="",L491="",J491="",R491="",R491="Open"),"",IF(E491="Short",L491-N(S491),N(S491)-L491)*IF(K491="",$C$3,K491)*J491-N(T491))</f>
        <v/>
      </c>
      <c r="AD491" s="17" t="str">
        <f aca="false">IF(OR(AC491="",AB491=""),"",IF(AB491&gt;0,AC491/AB491,""))</f>
        <v/>
      </c>
      <c r="AE491" s="18" t="str">
        <f aca="false">IF(OR(AC491="",Q491=""),"",DATE(YEAR(Q491),MONTH(Q491),1))</f>
        <v/>
      </c>
      <c r="AF491" s="15" t="str">
        <f aca="false">IF(AC491="","",1)</f>
        <v/>
      </c>
    </row>
    <row r="492" customFormat="false" ht="15" hidden="false" customHeight="false" outlineLevel="0" collapsed="false">
      <c r="A492" s="8"/>
      <c r="B492" s="9"/>
      <c r="C492" s="34"/>
      <c r="D492" s="34"/>
      <c r="E492" s="34"/>
      <c r="F492" s="10"/>
      <c r="G492" s="10"/>
      <c r="H492" s="8"/>
      <c r="I492" s="10"/>
      <c r="J492" s="9"/>
      <c r="K492" s="9"/>
      <c r="L492" s="10"/>
      <c r="M492" s="11"/>
      <c r="N492" s="12"/>
      <c r="O492" s="13"/>
      <c r="P492" s="13"/>
      <c r="Q492" s="8"/>
      <c r="R492" s="34"/>
      <c r="S492" s="10"/>
      <c r="T492" s="14"/>
      <c r="U492" s="14"/>
      <c r="V492" s="34"/>
      <c r="W492" s="34"/>
      <c r="X492" s="13"/>
      <c r="Y492" s="15" t="str">
        <f aca="false">IF(OR(A492="",H492=""),"",H492-A492)</f>
        <v/>
      </c>
      <c r="Z492" s="15" t="str">
        <f aca="false">IF(OR(A492="",Q492=""),"",Q492-A492)</f>
        <v/>
      </c>
      <c r="AA492" s="16" t="str">
        <f aca="false">IF(OR(L492="",J492=""),"",L492*IF(K492="",$C$3,K492)*J492*IF(E492="Short",1,-1))</f>
        <v/>
      </c>
      <c r="AB492" s="16" t="str">
        <f aca="false">IF(OR(A492="",L492="",J492=""),"",IF(N(U492)&gt;0,U492,IF(E492="Long",L492*IF(K492="",$C$3,K492)*J492,IF(AND(N(F492)&gt;0,N(G492)&gt;0),MAX(0,ABS(F492-G492)-L492)*IF(K492="",$C$3,K492)*J492,IF(AND(D492="Put",N(F492)&gt;0),MAX(0,F492-L492)*IF(K492="",$C$3,K492)*J492,"")))))</f>
        <v/>
      </c>
      <c r="AC492" s="16" t="str">
        <f aca="false">IF(OR(A492="",L492="",J492="",R492="",R492="Open"),"",IF(E492="Short",L492-N(S492),N(S492)-L492)*IF(K492="",$C$3,K492)*J492-N(T492))</f>
        <v/>
      </c>
      <c r="AD492" s="17" t="str">
        <f aca="false">IF(OR(AC492="",AB492=""),"",IF(AB492&gt;0,AC492/AB492,""))</f>
        <v/>
      </c>
      <c r="AE492" s="18" t="str">
        <f aca="false">IF(OR(AC492="",Q492=""),"",DATE(YEAR(Q492),MONTH(Q492),1))</f>
        <v/>
      </c>
      <c r="AF492" s="15" t="str">
        <f aca="false">IF(AC492="","",1)</f>
        <v/>
      </c>
    </row>
    <row r="493" customFormat="false" ht="15" hidden="false" customHeight="false" outlineLevel="0" collapsed="false">
      <c r="A493" s="8"/>
      <c r="B493" s="9"/>
      <c r="C493" s="34"/>
      <c r="D493" s="34"/>
      <c r="E493" s="34"/>
      <c r="F493" s="10"/>
      <c r="G493" s="10"/>
      <c r="H493" s="8"/>
      <c r="I493" s="10"/>
      <c r="J493" s="9"/>
      <c r="K493" s="9"/>
      <c r="L493" s="10"/>
      <c r="M493" s="11"/>
      <c r="N493" s="12"/>
      <c r="O493" s="13"/>
      <c r="P493" s="13"/>
      <c r="Q493" s="8"/>
      <c r="R493" s="34"/>
      <c r="S493" s="10"/>
      <c r="T493" s="14"/>
      <c r="U493" s="14"/>
      <c r="V493" s="34"/>
      <c r="W493" s="34"/>
      <c r="X493" s="13"/>
      <c r="Y493" s="15" t="str">
        <f aca="false">IF(OR(A493="",H493=""),"",H493-A493)</f>
        <v/>
      </c>
      <c r="Z493" s="15" t="str">
        <f aca="false">IF(OR(A493="",Q493=""),"",Q493-A493)</f>
        <v/>
      </c>
      <c r="AA493" s="16" t="str">
        <f aca="false">IF(OR(L493="",J493=""),"",L493*IF(K493="",$C$3,K493)*J493*IF(E493="Short",1,-1))</f>
        <v/>
      </c>
      <c r="AB493" s="16" t="str">
        <f aca="false">IF(OR(A493="",L493="",J493=""),"",IF(N(U493)&gt;0,U493,IF(E493="Long",L493*IF(K493="",$C$3,K493)*J493,IF(AND(N(F493)&gt;0,N(G493)&gt;0),MAX(0,ABS(F493-G493)-L493)*IF(K493="",$C$3,K493)*J493,IF(AND(D493="Put",N(F493)&gt;0),MAX(0,F493-L493)*IF(K493="",$C$3,K493)*J493,"")))))</f>
        <v/>
      </c>
      <c r="AC493" s="16" t="str">
        <f aca="false">IF(OR(A493="",L493="",J493="",R493="",R493="Open"),"",IF(E493="Short",L493-N(S493),N(S493)-L493)*IF(K493="",$C$3,K493)*J493-N(T493))</f>
        <v/>
      </c>
      <c r="AD493" s="17" t="str">
        <f aca="false">IF(OR(AC493="",AB493=""),"",IF(AB493&gt;0,AC493/AB493,""))</f>
        <v/>
      </c>
      <c r="AE493" s="18" t="str">
        <f aca="false">IF(OR(AC493="",Q493=""),"",DATE(YEAR(Q493),MONTH(Q493),1))</f>
        <v/>
      </c>
      <c r="AF493" s="15" t="str">
        <f aca="false">IF(AC493="","",1)</f>
        <v/>
      </c>
    </row>
    <row r="494" customFormat="false" ht="15" hidden="false" customHeight="false" outlineLevel="0" collapsed="false">
      <c r="A494" s="8"/>
      <c r="B494" s="9"/>
      <c r="C494" s="34"/>
      <c r="D494" s="34"/>
      <c r="E494" s="34"/>
      <c r="F494" s="10"/>
      <c r="G494" s="10"/>
      <c r="H494" s="8"/>
      <c r="I494" s="10"/>
      <c r="J494" s="9"/>
      <c r="K494" s="9"/>
      <c r="L494" s="10"/>
      <c r="M494" s="11"/>
      <c r="N494" s="12"/>
      <c r="O494" s="13"/>
      <c r="P494" s="13"/>
      <c r="Q494" s="8"/>
      <c r="R494" s="34"/>
      <c r="S494" s="10"/>
      <c r="T494" s="14"/>
      <c r="U494" s="14"/>
      <c r="V494" s="34"/>
      <c r="W494" s="34"/>
      <c r="X494" s="13"/>
      <c r="Y494" s="15" t="str">
        <f aca="false">IF(OR(A494="",H494=""),"",H494-A494)</f>
        <v/>
      </c>
      <c r="Z494" s="15" t="str">
        <f aca="false">IF(OR(A494="",Q494=""),"",Q494-A494)</f>
        <v/>
      </c>
      <c r="AA494" s="16" t="str">
        <f aca="false">IF(OR(L494="",J494=""),"",L494*IF(K494="",$C$3,K494)*J494*IF(E494="Short",1,-1))</f>
        <v/>
      </c>
      <c r="AB494" s="16" t="str">
        <f aca="false">IF(OR(A494="",L494="",J494=""),"",IF(N(U494)&gt;0,U494,IF(E494="Long",L494*IF(K494="",$C$3,K494)*J494,IF(AND(N(F494)&gt;0,N(G494)&gt;0),MAX(0,ABS(F494-G494)-L494)*IF(K494="",$C$3,K494)*J494,IF(AND(D494="Put",N(F494)&gt;0),MAX(0,F494-L494)*IF(K494="",$C$3,K494)*J494,"")))))</f>
        <v/>
      </c>
      <c r="AC494" s="16" t="str">
        <f aca="false">IF(OR(A494="",L494="",J494="",R494="",R494="Open"),"",IF(E494="Short",L494-N(S494),N(S494)-L494)*IF(K494="",$C$3,K494)*J494-N(T494))</f>
        <v/>
      </c>
      <c r="AD494" s="17" t="str">
        <f aca="false">IF(OR(AC494="",AB494=""),"",IF(AB494&gt;0,AC494/AB494,""))</f>
        <v/>
      </c>
      <c r="AE494" s="18" t="str">
        <f aca="false">IF(OR(AC494="",Q494=""),"",DATE(YEAR(Q494),MONTH(Q494),1))</f>
        <v/>
      </c>
      <c r="AF494" s="15" t="str">
        <f aca="false">IF(AC494="","",1)</f>
        <v/>
      </c>
    </row>
    <row r="495" customFormat="false" ht="15" hidden="false" customHeight="false" outlineLevel="0" collapsed="false">
      <c r="A495" s="8"/>
      <c r="B495" s="9"/>
      <c r="C495" s="34"/>
      <c r="D495" s="34"/>
      <c r="E495" s="34"/>
      <c r="F495" s="10"/>
      <c r="G495" s="10"/>
      <c r="H495" s="8"/>
      <c r="I495" s="10"/>
      <c r="J495" s="9"/>
      <c r="K495" s="9"/>
      <c r="L495" s="10"/>
      <c r="M495" s="11"/>
      <c r="N495" s="12"/>
      <c r="O495" s="13"/>
      <c r="P495" s="13"/>
      <c r="Q495" s="8"/>
      <c r="R495" s="34"/>
      <c r="S495" s="10"/>
      <c r="T495" s="14"/>
      <c r="U495" s="14"/>
      <c r="V495" s="34"/>
      <c r="W495" s="34"/>
      <c r="X495" s="13"/>
      <c r="Y495" s="15" t="str">
        <f aca="false">IF(OR(A495="",H495=""),"",H495-A495)</f>
        <v/>
      </c>
      <c r="Z495" s="15" t="str">
        <f aca="false">IF(OR(A495="",Q495=""),"",Q495-A495)</f>
        <v/>
      </c>
      <c r="AA495" s="16" t="str">
        <f aca="false">IF(OR(L495="",J495=""),"",L495*IF(K495="",$C$3,K495)*J495*IF(E495="Short",1,-1))</f>
        <v/>
      </c>
      <c r="AB495" s="16" t="str">
        <f aca="false">IF(OR(A495="",L495="",J495=""),"",IF(N(U495)&gt;0,U495,IF(E495="Long",L495*IF(K495="",$C$3,K495)*J495,IF(AND(N(F495)&gt;0,N(G495)&gt;0),MAX(0,ABS(F495-G495)-L495)*IF(K495="",$C$3,K495)*J495,IF(AND(D495="Put",N(F495)&gt;0),MAX(0,F495-L495)*IF(K495="",$C$3,K495)*J495,"")))))</f>
        <v/>
      </c>
      <c r="AC495" s="16" t="str">
        <f aca="false">IF(OR(A495="",L495="",J495="",R495="",R495="Open"),"",IF(E495="Short",L495-N(S495),N(S495)-L495)*IF(K495="",$C$3,K495)*J495-N(T495))</f>
        <v/>
      </c>
      <c r="AD495" s="17" t="str">
        <f aca="false">IF(OR(AC495="",AB495=""),"",IF(AB495&gt;0,AC495/AB495,""))</f>
        <v/>
      </c>
      <c r="AE495" s="18" t="str">
        <f aca="false">IF(OR(AC495="",Q495=""),"",DATE(YEAR(Q495),MONTH(Q495),1))</f>
        <v/>
      </c>
      <c r="AF495" s="15" t="str">
        <f aca="false">IF(AC495="","",1)</f>
        <v/>
      </c>
    </row>
    <row r="496" customFormat="false" ht="15" hidden="false" customHeight="false" outlineLevel="0" collapsed="false">
      <c r="A496" s="8"/>
      <c r="B496" s="9"/>
      <c r="C496" s="34"/>
      <c r="D496" s="34"/>
      <c r="E496" s="34"/>
      <c r="F496" s="10"/>
      <c r="G496" s="10"/>
      <c r="H496" s="8"/>
      <c r="I496" s="10"/>
      <c r="J496" s="9"/>
      <c r="K496" s="9"/>
      <c r="L496" s="10"/>
      <c r="M496" s="11"/>
      <c r="N496" s="12"/>
      <c r="O496" s="13"/>
      <c r="P496" s="13"/>
      <c r="Q496" s="8"/>
      <c r="R496" s="34"/>
      <c r="S496" s="10"/>
      <c r="T496" s="14"/>
      <c r="U496" s="14"/>
      <c r="V496" s="34"/>
      <c r="W496" s="34"/>
      <c r="X496" s="13"/>
      <c r="Y496" s="15" t="str">
        <f aca="false">IF(OR(A496="",H496=""),"",H496-A496)</f>
        <v/>
      </c>
      <c r="Z496" s="15" t="str">
        <f aca="false">IF(OR(A496="",Q496=""),"",Q496-A496)</f>
        <v/>
      </c>
      <c r="AA496" s="16" t="str">
        <f aca="false">IF(OR(L496="",J496=""),"",L496*IF(K496="",$C$3,K496)*J496*IF(E496="Short",1,-1))</f>
        <v/>
      </c>
      <c r="AB496" s="16" t="str">
        <f aca="false">IF(OR(A496="",L496="",J496=""),"",IF(N(U496)&gt;0,U496,IF(E496="Long",L496*IF(K496="",$C$3,K496)*J496,IF(AND(N(F496)&gt;0,N(G496)&gt;0),MAX(0,ABS(F496-G496)-L496)*IF(K496="",$C$3,K496)*J496,IF(AND(D496="Put",N(F496)&gt;0),MAX(0,F496-L496)*IF(K496="",$C$3,K496)*J496,"")))))</f>
        <v/>
      </c>
      <c r="AC496" s="16" t="str">
        <f aca="false">IF(OR(A496="",L496="",J496="",R496="",R496="Open"),"",IF(E496="Short",L496-N(S496),N(S496)-L496)*IF(K496="",$C$3,K496)*J496-N(T496))</f>
        <v/>
      </c>
      <c r="AD496" s="17" t="str">
        <f aca="false">IF(OR(AC496="",AB496=""),"",IF(AB496&gt;0,AC496/AB496,""))</f>
        <v/>
      </c>
      <c r="AE496" s="18" t="str">
        <f aca="false">IF(OR(AC496="",Q496=""),"",DATE(YEAR(Q496),MONTH(Q496),1))</f>
        <v/>
      </c>
      <c r="AF496" s="15" t="str">
        <f aca="false">IF(AC496="","",1)</f>
        <v/>
      </c>
    </row>
    <row r="497" customFormat="false" ht="15" hidden="false" customHeight="false" outlineLevel="0" collapsed="false">
      <c r="A497" s="8"/>
      <c r="B497" s="9"/>
      <c r="C497" s="34"/>
      <c r="D497" s="34"/>
      <c r="E497" s="34"/>
      <c r="F497" s="10"/>
      <c r="G497" s="10"/>
      <c r="H497" s="8"/>
      <c r="I497" s="10"/>
      <c r="J497" s="9"/>
      <c r="K497" s="9"/>
      <c r="L497" s="10"/>
      <c r="M497" s="11"/>
      <c r="N497" s="12"/>
      <c r="O497" s="13"/>
      <c r="P497" s="13"/>
      <c r="Q497" s="8"/>
      <c r="R497" s="34"/>
      <c r="S497" s="10"/>
      <c r="T497" s="14"/>
      <c r="U497" s="14"/>
      <c r="V497" s="34"/>
      <c r="W497" s="34"/>
      <c r="X497" s="13"/>
      <c r="Y497" s="15" t="str">
        <f aca="false">IF(OR(A497="",H497=""),"",H497-A497)</f>
        <v/>
      </c>
      <c r="Z497" s="15" t="str">
        <f aca="false">IF(OR(A497="",Q497=""),"",Q497-A497)</f>
        <v/>
      </c>
      <c r="AA497" s="16" t="str">
        <f aca="false">IF(OR(L497="",J497=""),"",L497*IF(K497="",$C$3,K497)*J497*IF(E497="Short",1,-1))</f>
        <v/>
      </c>
      <c r="AB497" s="16" t="str">
        <f aca="false">IF(OR(A497="",L497="",J497=""),"",IF(N(U497)&gt;0,U497,IF(E497="Long",L497*IF(K497="",$C$3,K497)*J497,IF(AND(N(F497)&gt;0,N(G497)&gt;0),MAX(0,ABS(F497-G497)-L497)*IF(K497="",$C$3,K497)*J497,IF(AND(D497="Put",N(F497)&gt;0),MAX(0,F497-L497)*IF(K497="",$C$3,K497)*J497,"")))))</f>
        <v/>
      </c>
      <c r="AC497" s="16" t="str">
        <f aca="false">IF(OR(A497="",L497="",J497="",R497="",R497="Open"),"",IF(E497="Short",L497-N(S497),N(S497)-L497)*IF(K497="",$C$3,K497)*J497-N(T497))</f>
        <v/>
      </c>
      <c r="AD497" s="17" t="str">
        <f aca="false">IF(OR(AC497="",AB497=""),"",IF(AB497&gt;0,AC497/AB497,""))</f>
        <v/>
      </c>
      <c r="AE497" s="18" t="str">
        <f aca="false">IF(OR(AC497="",Q497=""),"",DATE(YEAR(Q497),MONTH(Q497),1))</f>
        <v/>
      </c>
      <c r="AF497" s="15" t="str">
        <f aca="false">IF(AC497="","",1)</f>
        <v/>
      </c>
    </row>
    <row r="498" customFormat="false" ht="15" hidden="false" customHeight="false" outlineLevel="0" collapsed="false">
      <c r="A498" s="8"/>
      <c r="B498" s="9"/>
      <c r="C498" s="34"/>
      <c r="D498" s="34"/>
      <c r="E498" s="34"/>
      <c r="F498" s="10"/>
      <c r="G498" s="10"/>
      <c r="H498" s="8"/>
      <c r="I498" s="10"/>
      <c r="J498" s="9"/>
      <c r="K498" s="9"/>
      <c r="L498" s="10"/>
      <c r="M498" s="11"/>
      <c r="N498" s="12"/>
      <c r="O498" s="13"/>
      <c r="P498" s="13"/>
      <c r="Q498" s="8"/>
      <c r="R498" s="34"/>
      <c r="S498" s="10"/>
      <c r="T498" s="14"/>
      <c r="U498" s="14"/>
      <c r="V498" s="34"/>
      <c r="W498" s="34"/>
      <c r="X498" s="13"/>
      <c r="Y498" s="15" t="str">
        <f aca="false">IF(OR(A498="",H498=""),"",H498-A498)</f>
        <v/>
      </c>
      <c r="Z498" s="15" t="str">
        <f aca="false">IF(OR(A498="",Q498=""),"",Q498-A498)</f>
        <v/>
      </c>
      <c r="AA498" s="16" t="str">
        <f aca="false">IF(OR(L498="",J498=""),"",L498*IF(K498="",$C$3,K498)*J498*IF(E498="Short",1,-1))</f>
        <v/>
      </c>
      <c r="AB498" s="16" t="str">
        <f aca="false">IF(OR(A498="",L498="",J498=""),"",IF(N(U498)&gt;0,U498,IF(E498="Long",L498*IF(K498="",$C$3,K498)*J498,IF(AND(N(F498)&gt;0,N(G498)&gt;0),MAX(0,ABS(F498-G498)-L498)*IF(K498="",$C$3,K498)*J498,IF(AND(D498="Put",N(F498)&gt;0),MAX(0,F498-L498)*IF(K498="",$C$3,K498)*J498,"")))))</f>
        <v/>
      </c>
      <c r="AC498" s="16" t="str">
        <f aca="false">IF(OR(A498="",L498="",J498="",R498="",R498="Open"),"",IF(E498="Short",L498-N(S498),N(S498)-L498)*IF(K498="",$C$3,K498)*J498-N(T498))</f>
        <v/>
      </c>
      <c r="AD498" s="17" t="str">
        <f aca="false">IF(OR(AC498="",AB498=""),"",IF(AB498&gt;0,AC498/AB498,""))</f>
        <v/>
      </c>
      <c r="AE498" s="18" t="str">
        <f aca="false">IF(OR(AC498="",Q498=""),"",DATE(YEAR(Q498),MONTH(Q498),1))</f>
        <v/>
      </c>
      <c r="AF498" s="15" t="str">
        <f aca="false">IF(AC498="","",1)</f>
        <v/>
      </c>
    </row>
    <row r="499" customFormat="false" ht="15" hidden="false" customHeight="false" outlineLevel="0" collapsed="false">
      <c r="A499" s="8"/>
      <c r="B499" s="9"/>
      <c r="C499" s="34"/>
      <c r="D499" s="34"/>
      <c r="E499" s="34"/>
      <c r="F499" s="10"/>
      <c r="G499" s="10"/>
      <c r="H499" s="8"/>
      <c r="I499" s="10"/>
      <c r="J499" s="9"/>
      <c r="K499" s="9"/>
      <c r="L499" s="10"/>
      <c r="M499" s="11"/>
      <c r="N499" s="12"/>
      <c r="O499" s="13"/>
      <c r="P499" s="13"/>
      <c r="Q499" s="8"/>
      <c r="R499" s="34"/>
      <c r="S499" s="10"/>
      <c r="T499" s="14"/>
      <c r="U499" s="14"/>
      <c r="V499" s="34"/>
      <c r="W499" s="34"/>
      <c r="X499" s="13"/>
      <c r="Y499" s="15" t="str">
        <f aca="false">IF(OR(A499="",H499=""),"",H499-A499)</f>
        <v/>
      </c>
      <c r="Z499" s="15" t="str">
        <f aca="false">IF(OR(A499="",Q499=""),"",Q499-A499)</f>
        <v/>
      </c>
      <c r="AA499" s="16" t="str">
        <f aca="false">IF(OR(L499="",J499=""),"",L499*IF(K499="",$C$3,K499)*J499*IF(E499="Short",1,-1))</f>
        <v/>
      </c>
      <c r="AB499" s="16" t="str">
        <f aca="false">IF(OR(A499="",L499="",J499=""),"",IF(N(U499)&gt;0,U499,IF(E499="Long",L499*IF(K499="",$C$3,K499)*J499,IF(AND(N(F499)&gt;0,N(G499)&gt;0),MAX(0,ABS(F499-G499)-L499)*IF(K499="",$C$3,K499)*J499,IF(AND(D499="Put",N(F499)&gt;0),MAX(0,F499-L499)*IF(K499="",$C$3,K499)*J499,"")))))</f>
        <v/>
      </c>
      <c r="AC499" s="16" t="str">
        <f aca="false">IF(OR(A499="",L499="",J499="",R499="",R499="Open"),"",IF(E499="Short",L499-N(S499),N(S499)-L499)*IF(K499="",$C$3,K499)*J499-N(T499))</f>
        <v/>
      </c>
      <c r="AD499" s="17" t="str">
        <f aca="false">IF(OR(AC499="",AB499=""),"",IF(AB499&gt;0,AC499/AB499,""))</f>
        <v/>
      </c>
      <c r="AE499" s="18" t="str">
        <f aca="false">IF(OR(AC499="",Q499=""),"",DATE(YEAR(Q499),MONTH(Q499),1))</f>
        <v/>
      </c>
      <c r="AF499" s="15" t="str">
        <f aca="false">IF(AC499="","",1)</f>
        <v/>
      </c>
    </row>
    <row r="500" customFormat="false" ht="15" hidden="false" customHeight="false" outlineLevel="0" collapsed="false">
      <c r="A500" s="8"/>
      <c r="B500" s="9"/>
      <c r="C500" s="34"/>
      <c r="D500" s="34"/>
      <c r="E500" s="34"/>
      <c r="F500" s="10"/>
      <c r="G500" s="10"/>
      <c r="H500" s="8"/>
      <c r="I500" s="10"/>
      <c r="J500" s="9"/>
      <c r="K500" s="9"/>
      <c r="L500" s="10"/>
      <c r="M500" s="11"/>
      <c r="N500" s="12"/>
      <c r="O500" s="13"/>
      <c r="P500" s="13"/>
      <c r="Q500" s="8"/>
      <c r="R500" s="34"/>
      <c r="S500" s="10"/>
      <c r="T500" s="14"/>
      <c r="U500" s="14"/>
      <c r="V500" s="34"/>
      <c r="W500" s="34"/>
      <c r="X500" s="13"/>
      <c r="Y500" s="15" t="str">
        <f aca="false">IF(OR(A500="",H500=""),"",H500-A500)</f>
        <v/>
      </c>
      <c r="Z500" s="15" t="str">
        <f aca="false">IF(OR(A500="",Q500=""),"",Q500-A500)</f>
        <v/>
      </c>
      <c r="AA500" s="16" t="str">
        <f aca="false">IF(OR(L500="",J500=""),"",L500*IF(K500="",$C$3,K500)*J500*IF(E500="Short",1,-1))</f>
        <v/>
      </c>
      <c r="AB500" s="16" t="str">
        <f aca="false">IF(OR(A500="",L500="",J500=""),"",IF(N(U500)&gt;0,U500,IF(E500="Long",L500*IF(K500="",$C$3,K500)*J500,IF(AND(N(F500)&gt;0,N(G500)&gt;0),MAX(0,ABS(F500-G500)-L500)*IF(K500="",$C$3,K500)*J500,IF(AND(D500="Put",N(F500)&gt;0),MAX(0,F500-L500)*IF(K500="",$C$3,K500)*J500,"")))))</f>
        <v/>
      </c>
      <c r="AC500" s="16" t="str">
        <f aca="false">IF(OR(A500="",L500="",J500="",R500="",R500="Open"),"",IF(E500="Short",L500-N(S500),N(S500)-L500)*IF(K500="",$C$3,K500)*J500-N(T500))</f>
        <v/>
      </c>
      <c r="AD500" s="17" t="str">
        <f aca="false">IF(OR(AC500="",AB500=""),"",IF(AB500&gt;0,AC500/AB500,""))</f>
        <v/>
      </c>
      <c r="AE500" s="18" t="str">
        <f aca="false">IF(OR(AC500="",Q500=""),"",DATE(YEAR(Q500),MONTH(Q500),1))</f>
        <v/>
      </c>
      <c r="AF500" s="15" t="str">
        <f aca="false">IF(AC500="","",1)</f>
        <v/>
      </c>
    </row>
    <row r="501" customFormat="false" ht="15" hidden="false" customHeight="false" outlineLevel="0" collapsed="false">
      <c r="A501" s="8"/>
      <c r="B501" s="9"/>
      <c r="C501" s="34"/>
      <c r="D501" s="34"/>
      <c r="E501" s="34"/>
      <c r="F501" s="10"/>
      <c r="G501" s="10"/>
      <c r="H501" s="8"/>
      <c r="I501" s="10"/>
      <c r="J501" s="9"/>
      <c r="K501" s="9"/>
      <c r="L501" s="10"/>
      <c r="M501" s="11"/>
      <c r="N501" s="12"/>
      <c r="O501" s="13"/>
      <c r="P501" s="13"/>
      <c r="Q501" s="8"/>
      <c r="R501" s="34"/>
      <c r="S501" s="10"/>
      <c r="T501" s="14"/>
      <c r="U501" s="14"/>
      <c r="V501" s="34"/>
      <c r="W501" s="34"/>
      <c r="X501" s="13"/>
      <c r="Y501" s="15" t="str">
        <f aca="false">IF(OR(A501="",H501=""),"",H501-A501)</f>
        <v/>
      </c>
      <c r="Z501" s="15" t="str">
        <f aca="false">IF(OR(A501="",Q501=""),"",Q501-A501)</f>
        <v/>
      </c>
      <c r="AA501" s="16" t="str">
        <f aca="false">IF(OR(L501="",J501=""),"",L501*IF(K501="",$C$3,K501)*J501*IF(E501="Short",1,-1))</f>
        <v/>
      </c>
      <c r="AB501" s="16" t="str">
        <f aca="false">IF(OR(A501="",L501="",J501=""),"",IF(N(U501)&gt;0,U501,IF(E501="Long",L501*IF(K501="",$C$3,K501)*J501,IF(AND(N(F501)&gt;0,N(G501)&gt;0),MAX(0,ABS(F501-G501)-L501)*IF(K501="",$C$3,K501)*J501,IF(AND(D501="Put",N(F501)&gt;0),MAX(0,F501-L501)*IF(K501="",$C$3,K501)*J501,"")))))</f>
        <v/>
      </c>
      <c r="AC501" s="16" t="str">
        <f aca="false">IF(OR(A501="",L501="",J501="",R501="",R501="Open"),"",IF(E501="Short",L501-N(S501),N(S501)-L501)*IF(K501="",$C$3,K501)*J501-N(T501))</f>
        <v/>
      </c>
      <c r="AD501" s="17" t="str">
        <f aca="false">IF(OR(AC501="",AB501=""),"",IF(AB501&gt;0,AC501/AB501,""))</f>
        <v/>
      </c>
      <c r="AE501" s="18" t="str">
        <f aca="false">IF(OR(AC501="",Q501=""),"",DATE(YEAR(Q501),MONTH(Q501),1))</f>
        <v/>
      </c>
      <c r="AF501" s="15" t="str">
        <f aca="false">IF(AC501="","",1)</f>
        <v/>
      </c>
    </row>
    <row r="502" customFormat="false" ht="15" hidden="false" customHeight="false" outlineLevel="0" collapsed="false">
      <c r="A502" s="8"/>
      <c r="B502" s="9"/>
      <c r="C502" s="34"/>
      <c r="D502" s="34"/>
      <c r="E502" s="34"/>
      <c r="F502" s="10"/>
      <c r="G502" s="10"/>
      <c r="H502" s="8"/>
      <c r="I502" s="10"/>
      <c r="J502" s="9"/>
      <c r="K502" s="9"/>
      <c r="L502" s="10"/>
      <c r="M502" s="11"/>
      <c r="N502" s="12"/>
      <c r="O502" s="13"/>
      <c r="P502" s="13"/>
      <c r="Q502" s="8"/>
      <c r="R502" s="34"/>
      <c r="S502" s="10"/>
      <c r="T502" s="14"/>
      <c r="U502" s="14"/>
      <c r="V502" s="34"/>
      <c r="W502" s="34"/>
      <c r="X502" s="13"/>
      <c r="Y502" s="15" t="str">
        <f aca="false">IF(OR(A502="",H502=""),"",H502-A502)</f>
        <v/>
      </c>
      <c r="Z502" s="15" t="str">
        <f aca="false">IF(OR(A502="",Q502=""),"",Q502-A502)</f>
        <v/>
      </c>
      <c r="AA502" s="16" t="str">
        <f aca="false">IF(OR(L502="",J502=""),"",L502*IF(K502="",$C$3,K502)*J502*IF(E502="Short",1,-1))</f>
        <v/>
      </c>
      <c r="AB502" s="16" t="str">
        <f aca="false">IF(OR(A502="",L502="",J502=""),"",IF(N(U502)&gt;0,U502,IF(E502="Long",L502*IF(K502="",$C$3,K502)*J502,IF(AND(N(F502)&gt;0,N(G502)&gt;0),MAX(0,ABS(F502-G502)-L502)*IF(K502="",$C$3,K502)*J502,IF(AND(D502="Put",N(F502)&gt;0),MAX(0,F502-L502)*IF(K502="",$C$3,K502)*J502,"")))))</f>
        <v/>
      </c>
      <c r="AC502" s="16" t="str">
        <f aca="false">IF(OR(A502="",L502="",J502="",R502="",R502="Open"),"",IF(E502="Short",L502-N(S502),N(S502)-L502)*IF(K502="",$C$3,K502)*J502-N(T502))</f>
        <v/>
      </c>
      <c r="AD502" s="17" t="str">
        <f aca="false">IF(OR(AC502="",AB502=""),"",IF(AB502&gt;0,AC502/AB502,""))</f>
        <v/>
      </c>
      <c r="AE502" s="18" t="str">
        <f aca="false">IF(OR(AC502="",Q502=""),"",DATE(YEAR(Q502),MONTH(Q502),1))</f>
        <v/>
      </c>
      <c r="AF502" s="15" t="str">
        <f aca="false">IF(AC502="","",1)</f>
        <v/>
      </c>
    </row>
    <row r="503" customFormat="false" ht="15" hidden="false" customHeight="false" outlineLevel="0" collapsed="false">
      <c r="A503" s="8"/>
      <c r="B503" s="9"/>
      <c r="C503" s="34"/>
      <c r="D503" s="34"/>
      <c r="E503" s="34"/>
      <c r="F503" s="10"/>
      <c r="G503" s="10"/>
      <c r="H503" s="8"/>
      <c r="I503" s="10"/>
      <c r="J503" s="9"/>
      <c r="K503" s="9"/>
      <c r="L503" s="10"/>
      <c r="M503" s="11"/>
      <c r="N503" s="12"/>
      <c r="O503" s="13"/>
      <c r="P503" s="13"/>
      <c r="Q503" s="8"/>
      <c r="R503" s="34"/>
      <c r="S503" s="10"/>
      <c r="T503" s="14"/>
      <c r="U503" s="14"/>
      <c r="V503" s="34"/>
      <c r="W503" s="34"/>
      <c r="X503" s="13"/>
      <c r="Y503" s="15" t="str">
        <f aca="false">IF(OR(A503="",H503=""),"",H503-A503)</f>
        <v/>
      </c>
      <c r="Z503" s="15" t="str">
        <f aca="false">IF(OR(A503="",Q503=""),"",Q503-A503)</f>
        <v/>
      </c>
      <c r="AA503" s="16" t="str">
        <f aca="false">IF(OR(L503="",J503=""),"",L503*IF(K503="",$C$3,K503)*J503*IF(E503="Short",1,-1))</f>
        <v/>
      </c>
      <c r="AB503" s="16" t="str">
        <f aca="false">IF(OR(A503="",L503="",J503=""),"",IF(N(U503)&gt;0,U503,IF(E503="Long",L503*IF(K503="",$C$3,K503)*J503,IF(AND(N(F503)&gt;0,N(G503)&gt;0),MAX(0,ABS(F503-G503)-L503)*IF(K503="",$C$3,K503)*J503,IF(AND(D503="Put",N(F503)&gt;0),MAX(0,F503-L503)*IF(K503="",$C$3,K503)*J503,"")))))</f>
        <v/>
      </c>
      <c r="AC503" s="16" t="str">
        <f aca="false">IF(OR(A503="",L503="",J503="",R503="",R503="Open"),"",IF(E503="Short",L503-N(S503),N(S503)-L503)*IF(K503="",$C$3,K503)*J503-N(T503))</f>
        <v/>
      </c>
      <c r="AD503" s="17" t="str">
        <f aca="false">IF(OR(AC503="",AB503=""),"",IF(AB503&gt;0,AC503/AB503,""))</f>
        <v/>
      </c>
      <c r="AE503" s="18" t="str">
        <f aca="false">IF(OR(AC503="",Q503=""),"",DATE(YEAR(Q503),MONTH(Q503),1))</f>
        <v/>
      </c>
      <c r="AF503" s="15" t="str">
        <f aca="false">IF(AC503="","",1)</f>
        <v/>
      </c>
    </row>
    <row r="504" customFormat="false" ht="15" hidden="false" customHeight="false" outlineLevel="0" collapsed="false">
      <c r="A504" s="8"/>
      <c r="B504" s="9"/>
      <c r="C504" s="34"/>
      <c r="D504" s="34"/>
      <c r="E504" s="34"/>
      <c r="F504" s="10"/>
      <c r="G504" s="10"/>
      <c r="H504" s="8"/>
      <c r="I504" s="10"/>
      <c r="J504" s="9"/>
      <c r="K504" s="9"/>
      <c r="L504" s="10"/>
      <c r="M504" s="11"/>
      <c r="N504" s="12"/>
      <c r="O504" s="13"/>
      <c r="P504" s="13"/>
      <c r="Q504" s="8"/>
      <c r="R504" s="34"/>
      <c r="S504" s="10"/>
      <c r="T504" s="14"/>
      <c r="U504" s="14"/>
      <c r="V504" s="34"/>
      <c r="W504" s="34"/>
      <c r="X504" s="13"/>
      <c r="Y504" s="15" t="str">
        <f aca="false">IF(OR(A504="",H504=""),"",H504-A504)</f>
        <v/>
      </c>
      <c r="Z504" s="15" t="str">
        <f aca="false">IF(OR(A504="",Q504=""),"",Q504-A504)</f>
        <v/>
      </c>
      <c r="AA504" s="16" t="str">
        <f aca="false">IF(OR(L504="",J504=""),"",L504*IF(K504="",$C$3,K504)*J504*IF(E504="Short",1,-1))</f>
        <v/>
      </c>
      <c r="AB504" s="16" t="str">
        <f aca="false">IF(OR(A504="",L504="",J504=""),"",IF(N(U504)&gt;0,U504,IF(E504="Long",L504*IF(K504="",$C$3,K504)*J504,IF(AND(N(F504)&gt;0,N(G504)&gt;0),MAX(0,ABS(F504-G504)-L504)*IF(K504="",$C$3,K504)*J504,IF(AND(D504="Put",N(F504)&gt;0),MAX(0,F504-L504)*IF(K504="",$C$3,K504)*J504,"")))))</f>
        <v/>
      </c>
      <c r="AC504" s="16" t="str">
        <f aca="false">IF(OR(A504="",L504="",J504="",R504="",R504="Open"),"",IF(E504="Short",L504-N(S504),N(S504)-L504)*IF(K504="",$C$3,K504)*J504-N(T504))</f>
        <v/>
      </c>
      <c r="AD504" s="17" t="str">
        <f aca="false">IF(OR(AC504="",AB504=""),"",IF(AB504&gt;0,AC504/AB504,""))</f>
        <v/>
      </c>
      <c r="AE504" s="18" t="str">
        <f aca="false">IF(OR(AC504="",Q504=""),"",DATE(YEAR(Q504),MONTH(Q504),1))</f>
        <v/>
      </c>
      <c r="AF504" s="15" t="str">
        <f aca="false">IF(AC504="","",1)</f>
        <v/>
      </c>
    </row>
    <row r="505" customFormat="false" ht="15" hidden="false" customHeight="false" outlineLevel="0" collapsed="false">
      <c r="A505" s="8"/>
      <c r="B505" s="9"/>
      <c r="C505" s="34"/>
      <c r="D505" s="34"/>
      <c r="E505" s="34"/>
      <c r="F505" s="10"/>
      <c r="G505" s="10"/>
      <c r="H505" s="8"/>
      <c r="I505" s="10"/>
      <c r="J505" s="9"/>
      <c r="K505" s="9"/>
      <c r="L505" s="10"/>
      <c r="M505" s="11"/>
      <c r="N505" s="12"/>
      <c r="O505" s="13"/>
      <c r="P505" s="13"/>
      <c r="Q505" s="8"/>
      <c r="R505" s="34"/>
      <c r="S505" s="10"/>
      <c r="T505" s="14"/>
      <c r="U505" s="14"/>
      <c r="V505" s="34"/>
      <c r="W505" s="34"/>
      <c r="X505" s="13"/>
      <c r="Y505" s="15" t="str">
        <f aca="false">IF(OR(A505="",H505=""),"",H505-A505)</f>
        <v/>
      </c>
      <c r="Z505" s="15" t="str">
        <f aca="false">IF(OR(A505="",Q505=""),"",Q505-A505)</f>
        <v/>
      </c>
      <c r="AA505" s="16" t="str">
        <f aca="false">IF(OR(L505="",J505=""),"",L505*IF(K505="",$C$3,K505)*J505*IF(E505="Short",1,-1))</f>
        <v/>
      </c>
      <c r="AB505" s="16" t="str">
        <f aca="false">IF(OR(A505="",L505="",J505=""),"",IF(N(U505)&gt;0,U505,IF(E505="Long",L505*IF(K505="",$C$3,K505)*J505,IF(AND(N(F505)&gt;0,N(G505)&gt;0),MAX(0,ABS(F505-G505)-L505)*IF(K505="",$C$3,K505)*J505,IF(AND(D505="Put",N(F505)&gt;0),MAX(0,F505-L505)*IF(K505="",$C$3,K505)*J505,"")))))</f>
        <v/>
      </c>
      <c r="AC505" s="16" t="str">
        <f aca="false">IF(OR(A505="",L505="",J505="",R505="",R505="Open"),"",IF(E505="Short",L505-N(S505),N(S505)-L505)*IF(K505="",$C$3,K505)*J505-N(T505))</f>
        <v/>
      </c>
      <c r="AD505" s="17" t="str">
        <f aca="false">IF(OR(AC505="",AB505=""),"",IF(AB505&gt;0,AC505/AB505,""))</f>
        <v/>
      </c>
      <c r="AE505" s="18" t="str">
        <f aca="false">IF(OR(AC505="",Q505=""),"",DATE(YEAR(Q505),MONTH(Q505),1))</f>
        <v/>
      </c>
      <c r="AF505" s="15" t="str">
        <f aca="false">IF(AC505="","",1)</f>
        <v/>
      </c>
    </row>
    <row r="506" customFormat="false" ht="15" hidden="false" customHeight="false" outlineLevel="0" collapsed="false">
      <c r="A506" s="8"/>
      <c r="B506" s="9"/>
      <c r="C506" s="34"/>
      <c r="D506" s="34"/>
      <c r="E506" s="34"/>
      <c r="F506" s="10"/>
      <c r="G506" s="10"/>
      <c r="H506" s="8"/>
      <c r="I506" s="10"/>
      <c r="J506" s="9"/>
      <c r="K506" s="9"/>
      <c r="L506" s="10"/>
      <c r="M506" s="11"/>
      <c r="N506" s="12"/>
      <c r="O506" s="13"/>
      <c r="P506" s="13"/>
      <c r="Q506" s="8"/>
      <c r="R506" s="34"/>
      <c r="S506" s="10"/>
      <c r="T506" s="14"/>
      <c r="U506" s="14"/>
      <c r="V506" s="34"/>
      <c r="W506" s="34"/>
      <c r="X506" s="13"/>
      <c r="Y506" s="15" t="str">
        <f aca="false">IF(OR(A506="",H506=""),"",H506-A506)</f>
        <v/>
      </c>
      <c r="Z506" s="15" t="str">
        <f aca="false">IF(OR(A506="",Q506=""),"",Q506-A506)</f>
        <v/>
      </c>
      <c r="AA506" s="16" t="str">
        <f aca="false">IF(OR(L506="",J506=""),"",L506*IF(K506="",$C$3,K506)*J506*IF(E506="Short",1,-1))</f>
        <v/>
      </c>
      <c r="AB506" s="16" t="str">
        <f aca="false">IF(OR(A506="",L506="",J506=""),"",IF(N(U506)&gt;0,U506,IF(E506="Long",L506*IF(K506="",$C$3,K506)*J506,IF(AND(N(F506)&gt;0,N(G506)&gt;0),MAX(0,ABS(F506-G506)-L506)*IF(K506="",$C$3,K506)*J506,IF(AND(D506="Put",N(F506)&gt;0),MAX(0,F506-L506)*IF(K506="",$C$3,K506)*J506,"")))))</f>
        <v/>
      </c>
      <c r="AC506" s="16" t="str">
        <f aca="false">IF(OR(A506="",L506="",J506="",R506="",R506="Open"),"",IF(E506="Short",L506-N(S506),N(S506)-L506)*IF(K506="",$C$3,K506)*J506-N(T506))</f>
        <v/>
      </c>
      <c r="AD506" s="17" t="str">
        <f aca="false">IF(OR(AC506="",AB506=""),"",IF(AB506&gt;0,AC506/AB506,""))</f>
        <v/>
      </c>
      <c r="AE506" s="18" t="str">
        <f aca="false">IF(OR(AC506="",Q506=""),"",DATE(YEAR(Q506),MONTH(Q506),1))</f>
        <v/>
      </c>
      <c r="AF506" s="15" t="str">
        <f aca="false">IF(AC506="","",1)</f>
        <v/>
      </c>
    </row>
  </sheetData>
  <mergeCells count="2">
    <mergeCell ref="A3:B3"/>
    <mergeCell ref="A4:B4"/>
  </mergeCells>
  <dataValidations count="9">
    <dataValidation allowBlank="true" error="Enter a date, e.g. 2026-10-27" errorStyle="stop" errorTitle="Date" operator="greaterThan" showDropDown="false" showErrorMessage="false" showInputMessage="false" sqref="A7:A506 H7:H506 Q7:Q506" type="date">
      <formula1>36526</formula1>
      <formula2>0</formula2>
    </dataValidation>
    <dataValidation allowBlank="true" error="Enter 0 or a positive number. Premium is per share; use Long/Short for direction." errorStyle="stop" errorTitle="Number" operator="greaterThanOrEqual" showDropDown="false" showErrorMessage="false" showInputMessage="false" sqref="F7:G506 I7:L506 S7:U506" type="decimal">
      <formula1>0</formula1>
      <formula2>0</formula2>
    </dataValidation>
    <dataValidation allowBlank="true" errorStyle="stop" operator="between" showDropDown="false" showErrorMessage="false" showInputMessage="false" sqref="C7:C506" type="list">
      <formula1>Lists!$A$5:$A$16</formula1>
      <formula2>0</formula2>
    </dataValidation>
    <dataValidation allowBlank="true" errorStyle="stop" operator="between" showDropDown="false" showErrorMessage="false" showInputMessage="false" sqref="D7:D506" type="list">
      <formula1>"Call,Put,Both"</formula1>
      <formula2>0</formula2>
    </dataValidation>
    <dataValidation allowBlank="true" errorStyle="stop" operator="between" showDropDown="false" showErrorMessage="false" showInputMessage="false" sqref="E7:E506" type="list">
      <formula1>"Long,Short"</formula1>
      <formula2>0</formula2>
    </dataValidation>
    <dataValidation allowBlank="true" errorStyle="stop" operator="between" showDropDown="false" showErrorMessage="false" showInputMessage="false" sqref="R7:R506" type="list">
      <formula1>Lists!$C$5:$C$10</formula1>
      <formula2>0</formula2>
    </dataValidation>
    <dataValidation allowBlank="true" errorStyle="stop" operator="between" showDropDown="false" showErrorMessage="false" showInputMessage="false" sqref="V7:V506" type="list">
      <formula1>"Yes,No"</formula1>
      <formula2>0</formula2>
    </dataValidation>
    <dataValidation allowBlank="true" errorStyle="stop" operator="between" showDropDown="false" showErrorMessage="false" showInputMessage="false" sqref="W7:W506" type="list">
      <formula1>Lists!$E$5:$E$16</formula1>
      <formula2>0</formula2>
    </dataValidation>
    <dataValidation allowBlank="true" error="Delta is between -1 and 1 (e.g. 0.30 or -0.25)" errorStyle="stop" errorTitle="Delta" operator="between" showDropDown="false" showErrorMessage="false" showInputMessage="false" sqref="M7:M506" type="decimal">
      <formula1>-1</formula1>
      <formula2>1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C98A00"/>
    <pageSetUpPr fitToPage="false"/>
  </sheetPr>
  <dimension ref="A1:J7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0"/>
    <col collapsed="false" customWidth="true" hidden="false" outlineLevel="0" max="2" min="2" style="0" width="9"/>
    <col collapsed="false" customWidth="true" hidden="false" outlineLevel="0" max="3" min="3" style="0" width="8"/>
    <col collapsed="false" customWidth="true" hidden="false" outlineLevel="0" max="4" min="4" style="0" width="9"/>
    <col collapsed="false" customWidth="true" hidden="false" outlineLevel="0" max="5" min="5" style="0" width="12"/>
    <col collapsed="false" customWidth="true" hidden="false" outlineLevel="0" max="6" min="6" style="0" width="13"/>
    <col collapsed="false" customWidth="true" hidden="false" outlineLevel="0" max="9" min="7" style="0" width="10"/>
    <col collapsed="false" customWidth="true" hidden="false" outlineLevel="0" max="10" min="10" style="0" width="9"/>
  </cols>
  <sheetData>
    <row r="1" customFormat="false" ht="19.7" hidden="false" customHeight="false" outlineLevel="0" collapsed="false">
      <c r="A1" s="1" t="s">
        <v>162</v>
      </c>
    </row>
    <row r="2" customFormat="false" ht="15" hidden="false" customHeight="false" outlineLevel="0" collapsed="false">
      <c r="A2" s="2" t="s">
        <v>58</v>
      </c>
    </row>
    <row r="4" customFormat="false" ht="15" hidden="false" customHeight="true" outlineLevel="0" collapsed="false">
      <c r="A4" s="7" t="s">
        <v>59</v>
      </c>
      <c r="B4" s="7" t="s">
        <v>60</v>
      </c>
      <c r="C4" s="7"/>
    </row>
    <row r="5" customFormat="false" ht="15" hidden="false" customHeight="false" outlineLevel="0" collapsed="false">
      <c r="A5" s="19" t="s">
        <v>61</v>
      </c>
      <c r="B5" s="20" t="n">
        <f aca="false">SUM('Example Journal'!$AF$7:$AF$506)</f>
        <v>14</v>
      </c>
      <c r="C5" s="20"/>
    </row>
    <row r="6" customFormat="false" ht="15" hidden="false" customHeight="false" outlineLevel="0" collapsed="false">
      <c r="A6" s="19" t="s">
        <v>62</v>
      </c>
      <c r="B6" s="20" t="n">
        <f aca="false">COUNTIF('Example Journal'!$R$7:$R$506,"Open")</f>
        <v>2</v>
      </c>
      <c r="C6" s="20"/>
    </row>
    <row r="7" customFormat="false" ht="15" hidden="false" customHeight="false" outlineLevel="0" collapsed="false">
      <c r="A7" s="19" t="s">
        <v>63</v>
      </c>
      <c r="B7" s="21" t="str">
        <f aca="false">COUNTIF('Example Journal'!$AC$7:$AC$506,"&gt;0")&amp;" / "&amp;COUNTIF('Example Journal'!$AC$7:$AC$506,"&lt;0")</f>
        <v>7 / 7</v>
      </c>
      <c r="C7" s="21"/>
    </row>
    <row r="8" customFormat="false" ht="15" hidden="false" customHeight="false" outlineLevel="0" collapsed="false">
      <c r="A8" s="19" t="s">
        <v>64</v>
      </c>
      <c r="B8" s="22" t="n">
        <f aca="false">IF(B5=0,"",COUNTIF('Example Journal'!$AC$7:$AC$506,"&gt;0")/B5)</f>
        <v>0.5</v>
      </c>
      <c r="C8" s="22"/>
    </row>
    <row r="9" customFormat="false" ht="15" hidden="false" customHeight="false" outlineLevel="0" collapsed="false">
      <c r="A9" s="19" t="s">
        <v>65</v>
      </c>
      <c r="B9" s="23" t="n">
        <f aca="false">SUM('Example Journal'!$AC$7:$AC$506)</f>
        <v>492.35</v>
      </c>
      <c r="C9" s="23"/>
    </row>
    <row r="10" customFormat="false" ht="15" hidden="false" customHeight="false" outlineLevel="0" collapsed="false">
      <c r="A10" s="19" t="s">
        <v>66</v>
      </c>
      <c r="B10" s="24" t="n">
        <f aca="false">IF(SUMIF('Example Journal'!$AC$7:$AC$506,"&lt;0")=0,"",SUMIF('Example Journal'!$AC$7:$AC$506,"&gt;0")/-SUMIF('Example Journal'!$AC$7:$AC$506,"&lt;0"))</f>
        <v>1.30295665015537</v>
      </c>
      <c r="C10" s="24"/>
    </row>
    <row r="11" customFormat="false" ht="15" hidden="false" customHeight="false" outlineLevel="0" collapsed="false">
      <c r="A11" s="19" t="s">
        <v>67</v>
      </c>
      <c r="B11" s="22" t="n">
        <f aca="false">IF(SUMIFS('Example Journal'!$AB$7:$AB$506,'Example Journal'!$AF$7:$AF$506,1)=0,"",B9/SUMIFS('Example Journal'!$AB$7:$AB$506,'Example Journal'!$AF$7:$AF$506,1))</f>
        <v>0.0139653949794355</v>
      </c>
      <c r="C11" s="22"/>
    </row>
    <row r="12" customFormat="false" ht="15" hidden="false" customHeight="false" outlineLevel="0" collapsed="false">
      <c r="A12" s="19" t="s">
        <v>68</v>
      </c>
      <c r="B12" s="25" t="n">
        <f aca="false">IF(COUNT('Example Journal'!$Y$7:$Y$506)=0,"",AVERAGE('Example Journal'!$Y$7:$Y$506))</f>
        <v>44.0625</v>
      </c>
      <c r="C12" s="25"/>
    </row>
    <row r="13" customFormat="false" ht="15" hidden="false" customHeight="false" outlineLevel="0" collapsed="false">
      <c r="A13" s="19" t="s">
        <v>69</v>
      </c>
      <c r="B13" s="25" t="n">
        <f aca="false">IF(COUNT('Example Journal'!$Z$7:$Z$506)=0,"",AVERAGE('Example Journal'!$Z$7:$Z$506))</f>
        <v>31.1428571428571</v>
      </c>
      <c r="C13" s="25"/>
    </row>
    <row r="14" customFormat="false" ht="15" hidden="false" customHeight="false" outlineLevel="0" collapsed="false">
      <c r="A14" s="19" t="s">
        <v>70</v>
      </c>
      <c r="B14" s="23" t="n">
        <f aca="false">SUM('Example Journal'!$T$7:$T$506)</f>
        <v>54.6</v>
      </c>
      <c r="C14" s="23"/>
    </row>
    <row r="17" customFormat="false" ht="31.5" hidden="false" customHeight="true" outlineLevel="0" collapsed="false">
      <c r="A17" s="7" t="s">
        <v>71</v>
      </c>
      <c r="B17" s="7" t="s">
        <v>72</v>
      </c>
      <c r="C17" s="7" t="s">
        <v>73</v>
      </c>
      <c r="D17" s="7" t="s">
        <v>64</v>
      </c>
      <c r="E17" s="7" t="s">
        <v>74</v>
      </c>
      <c r="F17" s="7" t="s">
        <v>75</v>
      </c>
      <c r="G17" s="7" t="s">
        <v>54</v>
      </c>
      <c r="H17" s="7" t="s">
        <v>76</v>
      </c>
      <c r="I17" s="7" t="s">
        <v>77</v>
      </c>
      <c r="J17" s="7" t="s">
        <v>78</v>
      </c>
    </row>
    <row r="18" customFormat="false" ht="15" hidden="false" customHeight="false" outlineLevel="0" collapsed="false">
      <c r="A18" s="26" t="str">
        <f aca="false">IF(Lists!$A$5="","",Lists!$A$5)</f>
        <v>Long call</v>
      </c>
      <c r="B18" s="26" t="n">
        <f aca="false">IF(A18="","",SUMIFS('Example Journal'!$AF$7:$AF$506,'Example Journal'!$C$7:$C$506,A18))</f>
        <v>2</v>
      </c>
      <c r="C18" s="26" t="n">
        <f aca="false">IF(A18="","",COUNTIFS('Example Journal'!$C$7:$C$506,A18,'Example Journal'!$R$7:$R$506,"Open"))</f>
        <v>1</v>
      </c>
      <c r="D18" s="27" t="n">
        <f aca="false">IF(N(B18)=0,"",COUNTIFS('Example Journal'!$C$7:$C$506,A18,'Example Journal'!$AC$7:$AC$506,"&gt;0")/B18)</f>
        <v>0.5</v>
      </c>
      <c r="E18" s="28" t="n">
        <f aca="false">IF(A18="","",SUMIFS('Example Journal'!$AC$7:$AC$506,'Example Journal'!$C$7:$C$506,A18))</f>
        <v>-159.55</v>
      </c>
      <c r="F18" s="28" t="n">
        <f aca="false">IF(A18="","",SUMIFS('Example Journal'!$AB$7:$AB$506,'Example Journal'!$C$7:$C$506,A18,'Example Journal'!$AF$7:$AF$506,1))</f>
        <v>845</v>
      </c>
      <c r="G18" s="27" t="n">
        <f aca="false">IF(N(F18)=0,"",E18/F18)</f>
        <v>-0.188816568047337</v>
      </c>
      <c r="H18" s="29" t="n">
        <f aca="false">IF(COUNTIFS('Example Journal'!$C$7:$C$506,A18,'Example Journal'!$Y$7:$Y$506,"&gt;=0")=0,"",SUMIFS('Example Journal'!$Y$7:$Y$506,'Example Journal'!$C$7:$C$506,A18)/COUNTIFS('Example Journal'!$C$7:$C$506,A18,'Example Journal'!$Y$7:$Y$506,"&gt;=0"))</f>
        <v>53</v>
      </c>
      <c r="I18" s="29" t="n">
        <f aca="false">IF(N(B18)=0,"",SUMIFS('Example Journal'!$Z$7:$Z$506,'Example Journal'!$C$7:$C$506,A18,'Example Journal'!$AF$7:$AF$506,1)/B18)</f>
        <v>34</v>
      </c>
      <c r="J18" s="27" t="n">
        <f aca="false">IF(COUNTIFS('Example Journal'!$C$7:$C$506,A18,'Example Journal'!$N$7:$N$506,"&gt;0")=0,"",SUMIFS('Example Journal'!$N$7:$N$506,'Example Journal'!$C$7:$C$506,A18)/COUNTIFS('Example Journal'!$C$7:$C$506,A18,'Example Journal'!$N$7:$N$506,"&gt;0"))</f>
        <v>0.396666666666667</v>
      </c>
    </row>
    <row r="19" customFormat="false" ht="15" hidden="false" customHeight="false" outlineLevel="0" collapsed="false">
      <c r="A19" s="26" t="str">
        <f aca="false">IF(Lists!$A$6="","",Lists!$A$6)</f>
        <v>Long put</v>
      </c>
      <c r="B19" s="26" t="n">
        <f aca="false">IF(A19="","",SUMIFS('Example Journal'!$AF$7:$AF$506,'Example Journal'!$C$7:$C$506,A19))</f>
        <v>2</v>
      </c>
      <c r="C19" s="26" t="n">
        <f aca="false">IF(A19="","",COUNTIFS('Example Journal'!$C$7:$C$506,A19,'Example Journal'!$R$7:$R$506,"Open"))</f>
        <v>0</v>
      </c>
      <c r="D19" s="27" t="n">
        <f aca="false">IF(N(B19)=0,"",COUNTIFS('Example Journal'!$C$7:$C$506,A19,'Example Journal'!$AC$7:$AC$506,"&gt;0")/B19)</f>
        <v>0</v>
      </c>
      <c r="E19" s="28" t="n">
        <f aca="false">IF(A19="","",SUMIFS('Example Journal'!$AC$7:$AC$506,'Example Journal'!$C$7:$C$506,A19))</f>
        <v>-633.9</v>
      </c>
      <c r="F19" s="28" t="n">
        <f aca="false">IF(A19="","",SUMIFS('Example Journal'!$AB$7:$AB$506,'Example Journal'!$C$7:$C$506,A19,'Example Journal'!$AF$7:$AF$506,1))</f>
        <v>1010</v>
      </c>
      <c r="G19" s="27" t="n">
        <f aca="false">IF(N(F19)=0,"",E19/F19)</f>
        <v>-0.627623762376238</v>
      </c>
      <c r="H19" s="29" t="n">
        <f aca="false">IF(COUNTIFS('Example Journal'!$C$7:$C$506,A19,'Example Journal'!$Y$7:$Y$506,"&gt;=0")=0,"",SUMIFS('Example Journal'!$Y$7:$Y$506,'Example Journal'!$C$7:$C$506,A19)/COUNTIFS('Example Journal'!$C$7:$C$506,A19,'Example Journal'!$Y$7:$Y$506,"&gt;=0"))</f>
        <v>56.5</v>
      </c>
      <c r="I19" s="29" t="n">
        <f aca="false">IF(N(B19)=0,"",SUMIFS('Example Journal'!$Z$7:$Z$506,'Example Journal'!$C$7:$C$506,A19,'Example Journal'!$AF$7:$AF$506,1)/B19)</f>
        <v>27.5</v>
      </c>
      <c r="J19" s="27" t="n">
        <f aca="false">IF(COUNTIFS('Example Journal'!$C$7:$C$506,A19,'Example Journal'!$N$7:$N$506,"&gt;0")=0,"",SUMIFS('Example Journal'!$N$7:$N$506,'Example Journal'!$C$7:$C$506,A19)/COUNTIFS('Example Journal'!$C$7:$C$506,A19,'Example Journal'!$N$7:$N$506,"&gt;0"))</f>
        <v>0.4</v>
      </c>
    </row>
    <row r="20" customFormat="false" ht="15" hidden="false" customHeight="false" outlineLevel="0" collapsed="false">
      <c r="A20" s="26" t="str">
        <f aca="false">IF(Lists!$A$7="","",Lists!$A$7)</f>
        <v>Covered call</v>
      </c>
      <c r="B20" s="26" t="n">
        <f aca="false">IF(A20="","",SUMIFS('Example Journal'!$AF$7:$AF$506,'Example Journal'!$C$7:$C$506,A20))</f>
        <v>1</v>
      </c>
      <c r="C20" s="26" t="n">
        <f aca="false">IF(A20="","",COUNTIFS('Example Journal'!$C$7:$C$506,A20,'Example Journal'!$R$7:$R$506,"Open"))</f>
        <v>0</v>
      </c>
      <c r="D20" s="27" t="n">
        <f aca="false">IF(N(B20)=0,"",COUNTIFS('Example Journal'!$C$7:$C$506,A20,'Example Journal'!$AC$7:$AC$506,"&gt;0")/B20)</f>
        <v>0</v>
      </c>
      <c r="E20" s="28" t="n">
        <f aca="false">IF(A20="","",SUMIFS('Example Journal'!$AC$7:$AC$506,'Example Journal'!$C$7:$C$506,A20))</f>
        <v>-32.6</v>
      </c>
      <c r="F20" s="28" t="n">
        <f aca="false">IF(A20="","",SUMIFS('Example Journal'!$AB$7:$AB$506,'Example Journal'!$C$7:$C$506,A20,'Example Journal'!$AF$7:$AF$506,1))</f>
        <v>10210</v>
      </c>
      <c r="G20" s="27" t="n">
        <f aca="false">IF(N(F20)=0,"",E20/F20)</f>
        <v>-0.00319294809010774</v>
      </c>
      <c r="H20" s="29" t="n">
        <f aca="false">IF(COUNTIFS('Example Journal'!$C$7:$C$506,A20,'Example Journal'!$Y$7:$Y$506,"&gt;=0")=0,"",SUMIFS('Example Journal'!$Y$7:$Y$506,'Example Journal'!$C$7:$C$506,A20)/COUNTIFS('Example Journal'!$C$7:$C$506,A20,'Example Journal'!$Y$7:$Y$506,"&gt;=0"))</f>
        <v>39</v>
      </c>
      <c r="I20" s="29" t="n">
        <f aca="false">IF(N(B20)=0,"",SUMIFS('Example Journal'!$Z$7:$Z$506,'Example Journal'!$C$7:$C$506,A20,'Example Journal'!$AF$7:$AF$506,1)/B20)</f>
        <v>39</v>
      </c>
      <c r="J20" s="27" t="n">
        <f aca="false">IF(COUNTIFS('Example Journal'!$C$7:$C$506,A20,'Example Journal'!$N$7:$N$506,"&gt;0")=0,"",SUMIFS('Example Journal'!$N$7:$N$506,'Example Journal'!$C$7:$C$506,A20)/COUNTIFS('Example Journal'!$C$7:$C$506,A20,'Example Journal'!$N$7:$N$506,"&gt;0"))</f>
        <v>0.29</v>
      </c>
    </row>
    <row r="21" customFormat="false" ht="15" hidden="false" customHeight="false" outlineLevel="0" collapsed="false">
      <c r="A21" s="26" t="str">
        <f aca="false">IF(Lists!$A$8="","",Lists!$A$8)</f>
        <v>Cash-secured put</v>
      </c>
      <c r="B21" s="26" t="n">
        <f aca="false">IF(A21="","",SUMIFS('Example Journal'!$AF$7:$AF$506,'Example Journal'!$C$7:$C$506,A21))</f>
        <v>2</v>
      </c>
      <c r="C21" s="26" t="n">
        <f aca="false">IF(A21="","",COUNTIFS('Example Journal'!$C$7:$C$506,A21,'Example Journal'!$R$7:$R$506,"Open"))</f>
        <v>1</v>
      </c>
      <c r="D21" s="27" t="n">
        <f aca="false">IF(N(B21)=0,"",COUNTIFS('Example Journal'!$C$7:$C$506,A21,'Example Journal'!$AC$7:$AC$506,"&gt;0")/B21)</f>
        <v>0.5</v>
      </c>
      <c r="E21" s="28" t="n">
        <f aca="false">IF(A21="","",SUMIFS('Example Journal'!$AC$7:$AC$506,'Example Journal'!$C$7:$C$506,A21))</f>
        <v>164.8</v>
      </c>
      <c r="F21" s="28" t="n">
        <f aca="false">IF(A21="","",SUMIFS('Example Journal'!$AB$7:$AB$506,'Example Journal'!$C$7:$C$506,A21,'Example Journal'!$AF$7:$AF$506,1))</f>
        <v>19110</v>
      </c>
      <c r="G21" s="27" t="n">
        <f aca="false">IF(N(F21)=0,"",E21/F21)</f>
        <v>0.00862375719518576</v>
      </c>
      <c r="H21" s="29" t="n">
        <f aca="false">IF(COUNTIFS('Example Journal'!$C$7:$C$506,A21,'Example Journal'!$Y$7:$Y$506,"&gt;=0")=0,"",SUMIFS('Example Journal'!$Y$7:$Y$506,'Example Journal'!$C$7:$C$506,A21)/COUNTIFS('Example Journal'!$C$7:$C$506,A21,'Example Journal'!$Y$7:$Y$506,"&gt;=0"))</f>
        <v>43.3333333333333</v>
      </c>
      <c r="I21" s="29" t="n">
        <f aca="false">IF(N(B21)=0,"",SUMIFS('Example Journal'!$Z$7:$Z$506,'Example Journal'!$C$7:$C$506,A21,'Example Journal'!$AF$7:$AF$506,1)/B21)</f>
        <v>42</v>
      </c>
      <c r="J21" s="27" t="n">
        <f aca="false">IF(COUNTIFS('Example Journal'!$C$7:$C$506,A21,'Example Journal'!$N$7:$N$506,"&gt;0")=0,"",SUMIFS('Example Journal'!$N$7:$N$506,'Example Journal'!$C$7:$C$506,A21)/COUNTIFS('Example Journal'!$C$7:$C$506,A21,'Example Journal'!$N$7:$N$506,"&gt;0"))</f>
        <v>0.316666666666667</v>
      </c>
    </row>
    <row r="22" customFormat="false" ht="15" hidden="false" customHeight="false" outlineLevel="0" collapsed="false">
      <c r="A22" s="26" t="str">
        <f aca="false">IF(Lists!$A$9="","",Lists!$A$9)</f>
        <v>Bull call spread</v>
      </c>
      <c r="B22" s="26" t="n">
        <f aca="false">IF(A22="","",SUMIFS('Example Journal'!$AF$7:$AF$506,'Example Journal'!$C$7:$C$506,A22))</f>
        <v>1</v>
      </c>
      <c r="C22" s="26" t="n">
        <f aca="false">IF(A22="","",COUNTIFS('Example Journal'!$C$7:$C$506,A22,'Example Journal'!$R$7:$R$506,"Open"))</f>
        <v>0</v>
      </c>
      <c r="D22" s="27" t="n">
        <f aca="false">IF(N(B22)=0,"",COUNTIFS('Example Journal'!$C$7:$C$506,A22,'Example Journal'!$AC$7:$AC$506,"&gt;0")/B22)</f>
        <v>1</v>
      </c>
      <c r="E22" s="28" t="n">
        <f aca="false">IF(A22="","",SUMIFS('Example Journal'!$AC$7:$AC$506,'Example Journal'!$C$7:$C$506,A22))</f>
        <v>714.8</v>
      </c>
      <c r="F22" s="28" t="n">
        <f aca="false">IF(A22="","",SUMIFS('Example Journal'!$AB$7:$AB$506,'Example Journal'!$C$7:$C$506,A22,'Example Journal'!$AF$7:$AF$506,1))</f>
        <v>760</v>
      </c>
      <c r="G22" s="27" t="n">
        <f aca="false">IF(N(F22)=0,"",E22/F22)</f>
        <v>0.940526315789474</v>
      </c>
      <c r="H22" s="29" t="n">
        <f aca="false">IF(COUNTIFS('Example Journal'!$C$7:$C$506,A22,'Example Journal'!$Y$7:$Y$506,"&gt;=0")=0,"",SUMIFS('Example Journal'!$Y$7:$Y$506,'Example Journal'!$C$7:$C$506,A22)/COUNTIFS('Example Journal'!$C$7:$C$506,A22,'Example Journal'!$Y$7:$Y$506,"&gt;=0"))</f>
        <v>39</v>
      </c>
      <c r="I22" s="29" t="n">
        <f aca="false">IF(N(B22)=0,"",SUMIFS('Example Journal'!$Z$7:$Z$506,'Example Journal'!$C$7:$C$506,A22,'Example Journal'!$AF$7:$AF$506,1)/B22)</f>
        <v>32</v>
      </c>
      <c r="J22" s="27" t="n">
        <f aca="false">IF(COUNTIFS('Example Journal'!$C$7:$C$506,A22,'Example Journal'!$N$7:$N$506,"&gt;0")=0,"",SUMIFS('Example Journal'!$N$7:$N$506,'Example Journal'!$C$7:$C$506,A22)/COUNTIFS('Example Journal'!$C$7:$C$506,A22,'Example Journal'!$N$7:$N$506,"&gt;0"))</f>
        <v>0.2</v>
      </c>
    </row>
    <row r="23" customFormat="false" ht="15" hidden="false" customHeight="false" outlineLevel="0" collapsed="false">
      <c r="A23" s="26" t="str">
        <f aca="false">IF(Lists!$A$10="","",Lists!$A$10)</f>
        <v>Bear put spread</v>
      </c>
      <c r="B23" s="26" t="n">
        <f aca="false">IF(A23="","",SUMIFS('Example Journal'!$AF$7:$AF$506,'Example Journal'!$C$7:$C$506,A23))</f>
        <v>1</v>
      </c>
      <c r="C23" s="26" t="n">
        <f aca="false">IF(A23="","",COUNTIFS('Example Journal'!$C$7:$C$506,A23,'Example Journal'!$R$7:$R$506,"Open"))</f>
        <v>0</v>
      </c>
      <c r="D23" s="27" t="n">
        <f aca="false">IF(N(B23)=0,"",COUNTIFS('Example Journal'!$C$7:$C$506,A23,'Example Journal'!$AC$7:$AC$506,"&gt;0")/B23)</f>
        <v>1</v>
      </c>
      <c r="E23" s="28" t="n">
        <f aca="false">IF(A23="","",SUMIFS('Example Journal'!$AC$7:$AC$506,'Example Journal'!$C$7:$C$506,A23))</f>
        <v>334.8</v>
      </c>
      <c r="F23" s="28" t="n">
        <f aca="false">IF(A23="","",SUMIFS('Example Journal'!$AB$7:$AB$506,'Example Journal'!$C$7:$C$506,A23,'Example Journal'!$AF$7:$AF$506,1))</f>
        <v>380</v>
      </c>
      <c r="G23" s="27" t="n">
        <f aca="false">IF(N(F23)=0,"",E23/F23)</f>
        <v>0.881052631578948</v>
      </c>
      <c r="H23" s="29" t="n">
        <f aca="false">IF(COUNTIFS('Example Journal'!$C$7:$C$506,A23,'Example Journal'!$Y$7:$Y$506,"&gt;=0")=0,"",SUMIFS('Example Journal'!$Y$7:$Y$506,'Example Journal'!$C$7:$C$506,A23)/COUNTIFS('Example Journal'!$C$7:$C$506,A23,'Example Journal'!$Y$7:$Y$506,"&gt;=0"))</f>
        <v>46</v>
      </c>
      <c r="I23" s="29" t="n">
        <f aca="false">IF(N(B23)=0,"",SUMIFS('Example Journal'!$Z$7:$Z$506,'Example Journal'!$C$7:$C$506,A23,'Example Journal'!$AF$7:$AF$506,1)/B23)</f>
        <v>28</v>
      </c>
      <c r="J23" s="27" t="n">
        <f aca="false">IF(COUNTIFS('Example Journal'!$C$7:$C$506,A23,'Example Journal'!$N$7:$N$506,"&gt;0")=0,"",SUMIFS('Example Journal'!$N$7:$N$506,'Example Journal'!$C$7:$C$506,A23)/COUNTIFS('Example Journal'!$C$7:$C$506,A23,'Example Journal'!$N$7:$N$506,"&gt;0"))</f>
        <v>0.36</v>
      </c>
    </row>
    <row r="24" customFormat="false" ht="15" hidden="false" customHeight="false" outlineLevel="0" collapsed="false">
      <c r="A24" s="26" t="str">
        <f aca="false">IF(Lists!$A$11="","",Lists!$A$11)</f>
        <v>Bull put spread</v>
      </c>
      <c r="B24" s="26" t="n">
        <f aca="false">IF(A24="","",SUMIFS('Example Journal'!$AF$7:$AF$506,'Example Journal'!$C$7:$C$506,A24))</f>
        <v>2</v>
      </c>
      <c r="C24" s="26" t="n">
        <f aca="false">IF(A24="","",COUNTIFS('Example Journal'!$C$7:$C$506,A24,'Example Journal'!$R$7:$R$506,"Open"))</f>
        <v>0</v>
      </c>
      <c r="D24" s="27" t="n">
        <f aca="false">IF(N(B24)=0,"",COUNTIFS('Example Journal'!$C$7:$C$506,A24,'Example Journal'!$AC$7:$AC$506,"&gt;0")/B24)</f>
        <v>1</v>
      </c>
      <c r="E24" s="28" t="n">
        <f aca="false">IF(A24="","",SUMIFS('Example Journal'!$AC$7:$AC$506,'Example Journal'!$C$7:$C$506,A24))</f>
        <v>377</v>
      </c>
      <c r="F24" s="28" t="n">
        <f aca="false">IF(A24="","",SUMIFS('Example Journal'!$AB$7:$AB$506,'Example Journal'!$C$7:$C$506,A24,'Example Journal'!$AF$7:$AF$506,1))</f>
        <v>1400</v>
      </c>
      <c r="G24" s="27" t="n">
        <f aca="false">IF(N(F24)=0,"",E24/F24)</f>
        <v>0.269285714285714</v>
      </c>
      <c r="H24" s="29" t="n">
        <f aca="false">IF(COUNTIFS('Example Journal'!$C$7:$C$506,A24,'Example Journal'!$Y$7:$Y$506,"&gt;=0")=0,"",SUMIFS('Example Journal'!$Y$7:$Y$506,'Example Journal'!$C$7:$C$506,A24)/COUNTIFS('Example Journal'!$C$7:$C$506,A24,'Example Journal'!$Y$7:$Y$506,"&gt;=0"))</f>
        <v>38.5</v>
      </c>
      <c r="I24" s="29" t="n">
        <f aca="false">IF(N(B24)=0,"",SUMIFS('Example Journal'!$Z$7:$Z$506,'Example Journal'!$C$7:$C$506,A24,'Example Journal'!$AF$7:$AF$506,1)/B24)</f>
        <v>29.5</v>
      </c>
      <c r="J24" s="27" t="n">
        <f aca="false">IF(COUNTIFS('Example Journal'!$C$7:$C$506,A24,'Example Journal'!$N$7:$N$506,"&gt;0")=0,"",SUMIFS('Example Journal'!$N$7:$N$506,'Example Journal'!$C$7:$C$506,A24)/COUNTIFS('Example Journal'!$C$7:$C$506,A24,'Example Journal'!$N$7:$N$506,"&gt;0"))</f>
        <v>0.26</v>
      </c>
    </row>
    <row r="25" customFormat="false" ht="15" hidden="false" customHeight="false" outlineLevel="0" collapsed="false">
      <c r="A25" s="26" t="str">
        <f aca="false">IF(Lists!$A$12="","",Lists!$A$12)</f>
        <v>Bear call spread</v>
      </c>
      <c r="B25" s="26" t="n">
        <f aca="false">IF(A25="","",SUMIFS('Example Journal'!$AF$7:$AF$506,'Example Journal'!$C$7:$C$506,A25))</f>
        <v>1</v>
      </c>
      <c r="C25" s="26" t="n">
        <f aca="false">IF(A25="","",COUNTIFS('Example Journal'!$C$7:$C$506,A25,'Example Journal'!$R$7:$R$506,"Open"))</f>
        <v>0</v>
      </c>
      <c r="D25" s="27" t="n">
        <f aca="false">IF(N(B25)=0,"",COUNTIFS('Example Journal'!$C$7:$C$506,A25,'Example Journal'!$AC$7:$AC$506,"&gt;0")/B25)</f>
        <v>0</v>
      </c>
      <c r="E25" s="28" t="n">
        <f aca="false">IF(A25="","",SUMIFS('Example Journal'!$AC$7:$AC$506,'Example Journal'!$C$7:$C$506,A25))</f>
        <v>-232.6</v>
      </c>
      <c r="F25" s="28" t="n">
        <f aca="false">IF(A25="","",SUMIFS('Example Journal'!$AB$7:$AB$506,'Example Journal'!$C$7:$C$506,A25,'Example Journal'!$AF$7:$AF$506,1))</f>
        <v>340</v>
      </c>
      <c r="G25" s="27" t="n">
        <f aca="false">IF(N(F25)=0,"",E25/F25)</f>
        <v>-0.684117647058823</v>
      </c>
      <c r="H25" s="29" t="n">
        <f aca="false">IF(COUNTIFS('Example Journal'!$C$7:$C$506,A25,'Example Journal'!$Y$7:$Y$506,"&gt;=0")=0,"",SUMIFS('Example Journal'!$Y$7:$Y$506,'Example Journal'!$C$7:$C$506,A25)/COUNTIFS('Example Journal'!$C$7:$C$506,A25,'Example Journal'!$Y$7:$Y$506,"&gt;=0"))</f>
        <v>31</v>
      </c>
      <c r="I25" s="29" t="n">
        <f aca="false">IF(N(B25)=0,"",SUMIFS('Example Journal'!$Z$7:$Z$506,'Example Journal'!$C$7:$C$506,A25,'Example Journal'!$AF$7:$AF$506,1)/B25)</f>
        <v>24</v>
      </c>
      <c r="J25" s="27" t="n">
        <f aca="false">IF(COUNTIFS('Example Journal'!$C$7:$C$506,A25,'Example Journal'!$N$7:$N$506,"&gt;0")=0,"",SUMIFS('Example Journal'!$N$7:$N$506,'Example Journal'!$C$7:$C$506,A25)/COUNTIFS('Example Journal'!$C$7:$C$506,A25,'Example Journal'!$N$7:$N$506,"&gt;0"))</f>
        <v>0.41</v>
      </c>
    </row>
    <row r="26" customFormat="false" ht="15" hidden="false" customHeight="false" outlineLevel="0" collapsed="false">
      <c r="A26" s="26" t="str">
        <f aca="false">IF(Lists!$A$13="","",Lists!$A$13)</f>
        <v>Iron condor</v>
      </c>
      <c r="B26" s="26" t="n">
        <f aca="false">IF(A26="","",SUMIFS('Example Journal'!$AF$7:$AF$506,'Example Journal'!$C$7:$C$506,A26))</f>
        <v>1</v>
      </c>
      <c r="C26" s="26" t="n">
        <f aca="false">IF(A26="","",COUNTIFS('Example Journal'!$C$7:$C$506,A26,'Example Journal'!$R$7:$R$506,"Open"))</f>
        <v>0</v>
      </c>
      <c r="D26" s="27" t="n">
        <f aca="false">IF(N(B26)=0,"",COUNTIFS('Example Journal'!$C$7:$C$506,A26,'Example Journal'!$AC$7:$AC$506,"&gt;0")/B26)</f>
        <v>1</v>
      </c>
      <c r="E26" s="28" t="n">
        <f aca="false">IF(A26="","",SUMIFS('Example Journal'!$AC$7:$AC$506,'Example Journal'!$C$7:$C$506,A26))</f>
        <v>144.8</v>
      </c>
      <c r="F26" s="28" t="n">
        <f aca="false">IF(A26="","",SUMIFS('Example Journal'!$AB$7:$AB$506,'Example Journal'!$C$7:$C$506,A26,'Example Journal'!$AF$7:$AF$506,1))</f>
        <v>720</v>
      </c>
      <c r="G26" s="27" t="n">
        <f aca="false">IF(N(F26)=0,"",E26/F26)</f>
        <v>0.201111111111111</v>
      </c>
      <c r="H26" s="29" t="n">
        <f aca="false">IF(COUNTIFS('Example Journal'!$C$7:$C$506,A26,'Example Journal'!$Y$7:$Y$506,"&gt;=0")=0,"",SUMIFS('Example Journal'!$Y$7:$Y$506,'Example Journal'!$C$7:$C$506,A26)/COUNTIFS('Example Journal'!$C$7:$C$506,A26,'Example Journal'!$Y$7:$Y$506,"&gt;=0"))</f>
        <v>46</v>
      </c>
      <c r="I26" s="29" t="n">
        <f aca="false">IF(N(B26)=0,"",SUMIFS('Example Journal'!$Z$7:$Z$506,'Example Journal'!$C$7:$C$506,A26,'Example Journal'!$AF$7:$AF$506,1)/B26)</f>
        <v>32</v>
      </c>
      <c r="J26" s="27" t="n">
        <f aca="false">IF(COUNTIFS('Example Journal'!$C$7:$C$506,A26,'Example Journal'!$N$7:$N$506,"&gt;0")=0,"",SUMIFS('Example Journal'!$N$7:$N$506,'Example Journal'!$C$7:$C$506,A26)/COUNTIFS('Example Journal'!$C$7:$C$506,A26,'Example Journal'!$N$7:$N$506,"&gt;0"))</f>
        <v>0.18</v>
      </c>
    </row>
    <row r="27" customFormat="false" ht="15" hidden="false" customHeight="false" outlineLevel="0" collapsed="false">
      <c r="A27" s="26" t="str">
        <f aca="false">IF(Lists!$A$14="","",Lists!$A$14)</f>
        <v>Long straddle</v>
      </c>
      <c r="B27" s="26" t="n">
        <f aca="false">IF(A27="","",SUMIFS('Example Journal'!$AF$7:$AF$506,'Example Journal'!$C$7:$C$506,A27))</f>
        <v>1</v>
      </c>
      <c r="C27" s="26" t="n">
        <f aca="false">IF(A27="","",COUNTIFS('Example Journal'!$C$7:$C$506,A27,'Example Journal'!$R$7:$R$506,"Open"))</f>
        <v>0</v>
      </c>
      <c r="D27" s="27" t="n">
        <f aca="false">IF(N(B27)=0,"",COUNTIFS('Example Journal'!$C$7:$C$506,A27,'Example Journal'!$AC$7:$AC$506,"&gt;0")/B27)</f>
        <v>0</v>
      </c>
      <c r="E27" s="28" t="n">
        <f aca="false">IF(A27="","",SUMIFS('Example Journal'!$AC$7:$AC$506,'Example Journal'!$C$7:$C$506,A27))</f>
        <v>-185.2</v>
      </c>
      <c r="F27" s="28" t="n">
        <f aca="false">IF(A27="","",SUMIFS('Example Journal'!$AB$7:$AB$506,'Example Journal'!$C$7:$C$506,A27,'Example Journal'!$AF$7:$AF$506,1))</f>
        <v>480</v>
      </c>
      <c r="G27" s="27" t="n">
        <f aca="false">IF(N(F27)=0,"",E27/F27)</f>
        <v>-0.385833333333333</v>
      </c>
      <c r="H27" s="29" t="n">
        <f aca="false">IF(COUNTIFS('Example Journal'!$C$7:$C$506,A27,'Example Journal'!$Y$7:$Y$506,"&gt;=0")=0,"",SUMIFS('Example Journal'!$Y$7:$Y$506,'Example Journal'!$C$7:$C$506,A27)/COUNTIFS('Example Journal'!$C$7:$C$506,A27,'Example Journal'!$Y$7:$Y$506,"&gt;=0"))</f>
        <v>25</v>
      </c>
      <c r="I27" s="29" t="n">
        <f aca="false">IF(N(B27)=0,"",SUMIFS('Example Journal'!$Z$7:$Z$506,'Example Journal'!$C$7:$C$506,A27,'Example Journal'!$AF$7:$AF$506,1)/B27)</f>
        <v>15</v>
      </c>
      <c r="J27" s="27" t="n">
        <f aca="false">IF(COUNTIFS('Example Journal'!$C$7:$C$506,A27,'Example Journal'!$N$7:$N$506,"&gt;0")=0,"",SUMIFS('Example Journal'!$N$7:$N$506,'Example Journal'!$C$7:$C$506,A27)/COUNTIFS('Example Journal'!$C$7:$C$506,A27,'Example Journal'!$N$7:$N$506,"&gt;0"))</f>
        <v>0.7</v>
      </c>
    </row>
    <row r="28" customFormat="false" ht="15" hidden="false" customHeight="false" outlineLevel="0" collapsed="false">
      <c r="A28" s="26" t="str">
        <f aca="false">IF(Lists!$A$15="","",Lists!$A$15)</f>
        <v>Long strangle</v>
      </c>
      <c r="B28" s="26" t="n">
        <f aca="false">IF(A28="","",SUMIFS('Example Journal'!$AF$7:$AF$506,'Example Journal'!$C$7:$C$506,A28))</f>
        <v>0</v>
      </c>
      <c r="C28" s="26" t="n">
        <f aca="false">IF(A28="","",COUNTIFS('Example Journal'!$C$7:$C$506,A28,'Example Journal'!$R$7:$R$506,"Open"))</f>
        <v>0</v>
      </c>
      <c r="D28" s="27" t="str">
        <f aca="false">IF(N(B28)=0,"",COUNTIFS('Example Journal'!$C$7:$C$506,A28,'Example Journal'!$AC$7:$AC$506,"&gt;0")/B28)</f>
        <v/>
      </c>
      <c r="E28" s="28" t="n">
        <f aca="false">IF(A28="","",SUMIFS('Example Journal'!$AC$7:$AC$506,'Example Journal'!$C$7:$C$506,A28))</f>
        <v>0</v>
      </c>
      <c r="F28" s="28" t="n">
        <f aca="false">IF(A28="","",SUMIFS('Example Journal'!$AB$7:$AB$506,'Example Journal'!$C$7:$C$506,A28,'Example Journal'!$AF$7:$AF$506,1))</f>
        <v>0</v>
      </c>
      <c r="G28" s="27" t="str">
        <f aca="false">IF(N(F28)=0,"",E28/F28)</f>
        <v/>
      </c>
      <c r="H28" s="29" t="str">
        <f aca="false">IF(COUNTIFS('Example Journal'!$C$7:$C$506,A28,'Example Journal'!$Y$7:$Y$506,"&gt;=0")=0,"",SUMIFS('Example Journal'!$Y$7:$Y$506,'Example Journal'!$C$7:$C$506,A28)/COUNTIFS('Example Journal'!$C$7:$C$506,A28,'Example Journal'!$Y$7:$Y$506,"&gt;=0"))</f>
        <v/>
      </c>
      <c r="I28" s="29" t="str">
        <f aca="false">IF(N(B28)=0,"",SUMIFS('Example Journal'!$Z$7:$Z$506,'Example Journal'!$C$7:$C$506,A28,'Example Journal'!$AF$7:$AF$506,1)/B28)</f>
        <v/>
      </c>
      <c r="J28" s="27" t="str">
        <f aca="false">IF(COUNTIFS('Example Journal'!$C$7:$C$506,A28,'Example Journal'!$N$7:$N$506,"&gt;0")=0,"",SUMIFS('Example Journal'!$N$7:$N$506,'Example Journal'!$C$7:$C$506,A28)/COUNTIFS('Example Journal'!$C$7:$C$506,A28,'Example Journal'!$N$7:$N$506,"&gt;0"))</f>
        <v/>
      </c>
    </row>
    <row r="29" customFormat="false" ht="15" hidden="false" customHeight="false" outlineLevel="0" collapsed="false">
      <c r="A29" s="26" t="str">
        <f aca="false">IF(Lists!$A$16="","",Lists!$A$16)</f>
        <v>Other</v>
      </c>
      <c r="B29" s="26" t="n">
        <f aca="false">IF(A29="","",SUMIFS('Example Journal'!$AF$7:$AF$506,'Example Journal'!$C$7:$C$506,A29))</f>
        <v>0</v>
      </c>
      <c r="C29" s="26" t="n">
        <f aca="false">IF(A29="","",COUNTIFS('Example Journal'!$C$7:$C$506,A29,'Example Journal'!$R$7:$R$506,"Open"))</f>
        <v>0</v>
      </c>
      <c r="D29" s="27" t="str">
        <f aca="false">IF(N(B29)=0,"",COUNTIFS('Example Journal'!$C$7:$C$506,A29,'Example Journal'!$AC$7:$AC$506,"&gt;0")/B29)</f>
        <v/>
      </c>
      <c r="E29" s="28" t="n">
        <f aca="false">IF(A29="","",SUMIFS('Example Journal'!$AC$7:$AC$506,'Example Journal'!$C$7:$C$506,A29))</f>
        <v>0</v>
      </c>
      <c r="F29" s="28" t="n">
        <f aca="false">IF(A29="","",SUMIFS('Example Journal'!$AB$7:$AB$506,'Example Journal'!$C$7:$C$506,A29,'Example Journal'!$AF$7:$AF$506,1))</f>
        <v>0</v>
      </c>
      <c r="G29" s="27" t="str">
        <f aca="false">IF(N(F29)=0,"",E29/F29)</f>
        <v/>
      </c>
      <c r="H29" s="29" t="str">
        <f aca="false">IF(COUNTIFS('Example Journal'!$C$7:$C$506,A29,'Example Journal'!$Y$7:$Y$506,"&gt;=0")=0,"",SUMIFS('Example Journal'!$Y$7:$Y$506,'Example Journal'!$C$7:$C$506,A29)/COUNTIFS('Example Journal'!$C$7:$C$506,A29,'Example Journal'!$Y$7:$Y$506,"&gt;=0"))</f>
        <v/>
      </c>
      <c r="I29" s="29" t="str">
        <f aca="false">IF(N(B29)=0,"",SUMIFS('Example Journal'!$Z$7:$Z$506,'Example Journal'!$C$7:$C$506,A29,'Example Journal'!$AF$7:$AF$506,1)/B29)</f>
        <v/>
      </c>
      <c r="J29" s="27" t="str">
        <f aca="false">IF(COUNTIFS('Example Journal'!$C$7:$C$506,A29,'Example Journal'!$N$7:$N$506,"&gt;0")=0,"",SUMIFS('Example Journal'!$N$7:$N$506,'Example Journal'!$C$7:$C$506,A29)/COUNTIFS('Example Journal'!$C$7:$C$506,A29,'Example Journal'!$N$7:$N$506,"&gt;0"))</f>
        <v/>
      </c>
    </row>
    <row r="30" customFormat="false" ht="15" hidden="false" customHeight="false" outlineLevel="0" collapsed="false">
      <c r="A30" s="30" t="s">
        <v>79</v>
      </c>
      <c r="B30" s="30" t="n">
        <f aca="false">SUM(B18:B29)</f>
        <v>14</v>
      </c>
      <c r="C30" s="30" t="n">
        <f aca="false">SUM(C18:C29)</f>
        <v>2</v>
      </c>
      <c r="D30" s="30"/>
      <c r="E30" s="31" t="n">
        <f aca="false">SUM(E18:E29)</f>
        <v>492.35</v>
      </c>
      <c r="F30" s="31" t="n">
        <f aca="false">SUM(F18:F29)</f>
        <v>35255</v>
      </c>
      <c r="G30" s="32" t="n">
        <f aca="false">IF(F30=0,"",E30/F30)</f>
        <v>0.0139653949794355</v>
      </c>
      <c r="H30" s="30"/>
      <c r="I30" s="30"/>
      <c r="J30" s="30"/>
    </row>
    <row r="31" customFormat="false" ht="15" hidden="false" customHeight="false" outlineLevel="0" collapsed="false">
      <c r="A31" s="2" t="s">
        <v>80</v>
      </c>
      <c r="H31" s="16" t="n">
        <f aca="false">B9-E30</f>
        <v>0</v>
      </c>
    </row>
    <row r="33" customFormat="false" ht="31.5" hidden="false" customHeight="true" outlineLevel="0" collapsed="false">
      <c r="A33" s="7" t="s">
        <v>81</v>
      </c>
      <c r="B33" s="7" t="s">
        <v>72</v>
      </c>
      <c r="C33" s="7" t="s">
        <v>82</v>
      </c>
      <c r="D33" s="7" t="s">
        <v>64</v>
      </c>
      <c r="E33" s="7" t="s">
        <v>74</v>
      </c>
      <c r="F33" s="7" t="s">
        <v>75</v>
      </c>
      <c r="G33" s="7" t="s">
        <v>54</v>
      </c>
      <c r="H33" s="7" t="s">
        <v>83</v>
      </c>
    </row>
    <row r="34" customFormat="false" ht="15" hidden="false" customHeight="false" outlineLevel="0" collapsed="false">
      <c r="A34" s="33" t="n">
        <f aca="false">DATE('Example Journal'!$C$4,1,1)</f>
        <v>46023</v>
      </c>
      <c r="B34" s="26" t="n">
        <f aca="false">SUMIFS('Example Journal'!$AF$7:$AF$506,'Example Journal'!$Q$7:$Q$506,"&gt;="&amp;A34,'Example Journal'!$Q$7:$Q$506,"&lt;"&amp;EDATE(A34,1))</f>
        <v>0</v>
      </c>
      <c r="C34" s="26" t="n">
        <f aca="false">COUNTIFS('Example Journal'!$Q$7:$Q$506,"&gt;="&amp;A34,'Example Journal'!$Q$7:$Q$506,"&lt;"&amp;EDATE(A34,1),'Example Journal'!$AC$7:$AC$506,"&gt;0")</f>
        <v>0</v>
      </c>
      <c r="D34" s="27" t="str">
        <f aca="false">IF(B34=0,"",C34/B34)</f>
        <v/>
      </c>
      <c r="E34" s="28" t="n">
        <f aca="false">SUMIFS('Example Journal'!$AC$7:$AC$506,'Example Journal'!$Q$7:$Q$506,"&gt;="&amp;A34,'Example Journal'!$Q$7:$Q$506,"&lt;"&amp;EDATE(A34,1))</f>
        <v>0</v>
      </c>
      <c r="F34" s="28" t="n">
        <f aca="false">SUMIFS('Example Journal'!$AB$7:$AB$506,'Example Journal'!$Q$7:$Q$506,"&gt;="&amp;A34,'Example Journal'!$Q$7:$Q$506,"&lt;"&amp;EDATE(A34,1),'Example Journal'!$AF$7:$AF$506,1)</f>
        <v>0</v>
      </c>
      <c r="G34" s="27" t="str">
        <f aca="false">IF(F34=0,"",E34/F34)</f>
        <v/>
      </c>
      <c r="H34" s="28" t="n">
        <f aca="false">SUM($E$34:E34)</f>
        <v>0</v>
      </c>
    </row>
    <row r="35" customFormat="false" ht="15" hidden="false" customHeight="false" outlineLevel="0" collapsed="false">
      <c r="A35" s="33" t="n">
        <f aca="false">DATE('Example Journal'!$C$4,2,1)</f>
        <v>46054</v>
      </c>
      <c r="B35" s="26" t="n">
        <f aca="false">SUMIFS('Example Journal'!$AF$7:$AF$506,'Example Journal'!$Q$7:$Q$506,"&gt;="&amp;A35,'Example Journal'!$Q$7:$Q$506,"&lt;"&amp;EDATE(A35,1))</f>
        <v>2</v>
      </c>
      <c r="C35" s="26" t="n">
        <f aca="false">COUNTIFS('Example Journal'!$Q$7:$Q$506,"&gt;="&amp;A35,'Example Journal'!$Q$7:$Q$506,"&lt;"&amp;EDATE(A35,1),'Example Journal'!$AC$7:$AC$506,"&gt;0")</f>
        <v>2</v>
      </c>
      <c r="D35" s="27" t="n">
        <f aca="false">IF(B35=0,"",C35/B35)</f>
        <v>1</v>
      </c>
      <c r="E35" s="28" t="n">
        <f aca="false">SUMIFS('Example Journal'!$AC$7:$AC$506,'Example Journal'!$Q$7:$Q$506,"&gt;="&amp;A35,'Example Journal'!$Q$7:$Q$506,"&lt;"&amp;EDATE(A35,1))</f>
        <v>546.1</v>
      </c>
      <c r="F35" s="28" t="n">
        <f aca="false">SUMIFS('Example Journal'!$AB$7:$AB$506,'Example Journal'!$Q$7:$Q$506,"&gt;="&amp;A35,'Example Journal'!$Q$7:$Q$506,"&lt;"&amp;EDATE(A35,1),'Example Journal'!$AF$7:$AF$506,1)</f>
        <v>10140</v>
      </c>
      <c r="G35" s="27" t="n">
        <f aca="false">IF(F35=0,"",E35/F35)</f>
        <v>0.0538560157790927</v>
      </c>
      <c r="H35" s="28" t="n">
        <f aca="false">SUM($E$34:E35)</f>
        <v>546.1</v>
      </c>
    </row>
    <row r="36" customFormat="false" ht="15" hidden="false" customHeight="false" outlineLevel="0" collapsed="false">
      <c r="A36" s="33" t="n">
        <f aca="false">DATE('Example Journal'!$C$4,3,1)</f>
        <v>46082</v>
      </c>
      <c r="B36" s="26" t="n">
        <f aca="false">SUMIFS('Example Journal'!$AF$7:$AF$506,'Example Journal'!$Q$7:$Q$506,"&gt;="&amp;A36,'Example Journal'!$Q$7:$Q$506,"&lt;"&amp;EDATE(A36,1))</f>
        <v>1</v>
      </c>
      <c r="C36" s="26" t="n">
        <f aca="false">COUNTIFS('Example Journal'!$Q$7:$Q$506,"&gt;="&amp;A36,'Example Journal'!$Q$7:$Q$506,"&lt;"&amp;EDATE(A36,1),'Example Journal'!$AC$7:$AC$506,"&gt;0")</f>
        <v>1</v>
      </c>
      <c r="D36" s="27" t="n">
        <f aca="false">IF(B36=0,"",C36/B36)</f>
        <v>1</v>
      </c>
      <c r="E36" s="28" t="n">
        <f aca="false">SUMIFS('Example Journal'!$AC$7:$AC$506,'Example Journal'!$Q$7:$Q$506,"&gt;="&amp;A36,'Example Journal'!$Q$7:$Q$506,"&lt;"&amp;EDATE(A36,1))</f>
        <v>114.8</v>
      </c>
      <c r="F36" s="28" t="n">
        <f aca="false">SUMIFS('Example Journal'!$AB$7:$AB$506,'Example Journal'!$Q$7:$Q$506,"&gt;="&amp;A36,'Example Journal'!$Q$7:$Q$506,"&lt;"&amp;EDATE(A36,1),'Example Journal'!$AF$7:$AF$506,1)</f>
        <v>770</v>
      </c>
      <c r="G36" s="27" t="n">
        <f aca="false">IF(F36=0,"",E36/F36)</f>
        <v>0.149090909090909</v>
      </c>
      <c r="H36" s="28" t="n">
        <f aca="false">SUM($E$34:E36)</f>
        <v>660.9</v>
      </c>
    </row>
    <row r="37" customFormat="false" ht="15" hidden="false" customHeight="false" outlineLevel="0" collapsed="false">
      <c r="A37" s="33" t="n">
        <f aca="false">DATE('Example Journal'!$C$4,4,1)</f>
        <v>46113</v>
      </c>
      <c r="B37" s="26" t="n">
        <f aca="false">SUMIFS('Example Journal'!$AF$7:$AF$506,'Example Journal'!$Q$7:$Q$506,"&gt;="&amp;A37,'Example Journal'!$Q$7:$Q$506,"&lt;"&amp;EDATE(A37,1))</f>
        <v>2</v>
      </c>
      <c r="C37" s="26" t="n">
        <f aca="false">COUNTIFS('Example Journal'!$Q$7:$Q$506,"&gt;="&amp;A37,'Example Journal'!$Q$7:$Q$506,"&lt;"&amp;EDATE(A37,1),'Example Journal'!$AC$7:$AC$506,"&gt;0")</f>
        <v>0</v>
      </c>
      <c r="D37" s="27" t="n">
        <f aca="false">IF(B37=0,"",C37/B37)</f>
        <v>0</v>
      </c>
      <c r="E37" s="28" t="n">
        <f aca="false">SUMIFS('Example Journal'!$AC$7:$AC$506,'Example Journal'!$Q$7:$Q$506,"&gt;="&amp;A37,'Example Journal'!$Q$7:$Q$506,"&lt;"&amp;EDATE(A37,1))</f>
        <v>-495.2</v>
      </c>
      <c r="F37" s="28" t="n">
        <f aca="false">SUMIFS('Example Journal'!$AB$7:$AB$506,'Example Journal'!$Q$7:$Q$506,"&gt;="&amp;A37,'Example Journal'!$Q$7:$Q$506,"&lt;"&amp;EDATE(A37,1),'Example Journal'!$AF$7:$AF$506,1)</f>
        <v>10910</v>
      </c>
      <c r="G37" s="27" t="n">
        <f aca="false">IF(F37=0,"",E37/F37)</f>
        <v>-0.0453895508707608</v>
      </c>
      <c r="H37" s="28" t="n">
        <f aca="false">SUM($E$34:E37)</f>
        <v>165.7</v>
      </c>
    </row>
    <row r="38" customFormat="false" ht="15" hidden="false" customHeight="false" outlineLevel="0" collapsed="false">
      <c r="A38" s="33" t="n">
        <f aca="false">DATE('Example Journal'!$C$4,5,1)</f>
        <v>46143</v>
      </c>
      <c r="B38" s="26" t="n">
        <f aca="false">SUMIFS('Example Journal'!$AF$7:$AF$506,'Example Journal'!$Q$7:$Q$506,"&gt;="&amp;A38,'Example Journal'!$Q$7:$Q$506,"&lt;"&amp;EDATE(A38,1))</f>
        <v>1</v>
      </c>
      <c r="C38" s="26" t="n">
        <f aca="false">COUNTIFS('Example Journal'!$Q$7:$Q$506,"&gt;="&amp;A38,'Example Journal'!$Q$7:$Q$506,"&lt;"&amp;EDATE(A38,1),'Example Journal'!$AC$7:$AC$506,"&gt;0")</f>
        <v>0</v>
      </c>
      <c r="D38" s="27" t="n">
        <f aca="false">IF(B38=0,"",C38/B38)</f>
        <v>0</v>
      </c>
      <c r="E38" s="28" t="n">
        <f aca="false">SUMIFS('Example Journal'!$AC$7:$AC$506,'Example Journal'!$Q$7:$Q$506,"&gt;="&amp;A38,'Example Journal'!$Q$7:$Q$506,"&lt;"&amp;EDATE(A38,1))</f>
        <v>-232.6</v>
      </c>
      <c r="F38" s="28" t="n">
        <f aca="false">SUMIFS('Example Journal'!$AB$7:$AB$506,'Example Journal'!$Q$7:$Q$506,"&gt;="&amp;A38,'Example Journal'!$Q$7:$Q$506,"&lt;"&amp;EDATE(A38,1),'Example Journal'!$AF$7:$AF$506,1)</f>
        <v>340</v>
      </c>
      <c r="G38" s="27" t="n">
        <f aca="false">IF(F38=0,"",E38/F38)</f>
        <v>-0.684117647058823</v>
      </c>
      <c r="H38" s="28" t="n">
        <f aca="false">SUM($E$34:E38)</f>
        <v>-66.9000000000001</v>
      </c>
    </row>
    <row r="39" customFormat="false" ht="15" hidden="false" customHeight="false" outlineLevel="0" collapsed="false">
      <c r="A39" s="33" t="n">
        <f aca="false">DATE('Example Journal'!$C$4,6,1)</f>
        <v>46174</v>
      </c>
      <c r="B39" s="26" t="n">
        <f aca="false">SUMIFS('Example Journal'!$AF$7:$AF$506,'Example Journal'!$Q$7:$Q$506,"&gt;="&amp;A39,'Example Journal'!$Q$7:$Q$506,"&lt;"&amp;EDATE(A39,1))</f>
        <v>2</v>
      </c>
      <c r="C39" s="26" t="n">
        <f aca="false">COUNTIFS('Example Journal'!$Q$7:$Q$506,"&gt;="&amp;A39,'Example Journal'!$Q$7:$Q$506,"&lt;"&amp;EDATE(A39,1),'Example Journal'!$AC$7:$AC$506,"&gt;0")</f>
        <v>1</v>
      </c>
      <c r="D39" s="27" t="n">
        <f aca="false">IF(B39=0,"",C39/B39)</f>
        <v>0.5</v>
      </c>
      <c r="E39" s="28" t="n">
        <f aca="false">SUMIFS('Example Journal'!$AC$7:$AC$506,'Example Journal'!$Q$7:$Q$506,"&gt;="&amp;A39,'Example Journal'!$Q$7:$Q$506,"&lt;"&amp;EDATE(A39,1))</f>
        <v>-283.45</v>
      </c>
      <c r="F39" s="28" t="n">
        <f aca="false">SUMIFS('Example Journal'!$AB$7:$AB$506,'Example Journal'!$Q$7:$Q$506,"&gt;="&amp;A39,'Example Journal'!$Q$7:$Q$506,"&lt;"&amp;EDATE(A39,1),'Example Journal'!$AF$7:$AF$506,1)</f>
        <v>1145</v>
      </c>
      <c r="G39" s="27" t="n">
        <f aca="false">IF(F39=0,"",E39/F39)</f>
        <v>-0.247554585152838</v>
      </c>
      <c r="H39" s="28" t="n">
        <f aca="false">SUM($E$34:E39)</f>
        <v>-350.35</v>
      </c>
    </row>
    <row r="40" customFormat="false" ht="15" hidden="false" customHeight="false" outlineLevel="0" collapsed="false">
      <c r="A40" s="33" t="n">
        <f aca="false">DATE('Example Journal'!$C$4,7,1)</f>
        <v>46204</v>
      </c>
      <c r="B40" s="26" t="n">
        <f aca="false">SUMIFS('Example Journal'!$AF$7:$AF$506,'Example Journal'!$Q$7:$Q$506,"&gt;="&amp;A40,'Example Journal'!$Q$7:$Q$506,"&lt;"&amp;EDATE(A40,1))</f>
        <v>2</v>
      </c>
      <c r="C40" s="26" t="n">
        <f aca="false">COUNTIFS('Example Journal'!$Q$7:$Q$506,"&gt;="&amp;A40,'Example Journal'!$Q$7:$Q$506,"&lt;"&amp;EDATE(A40,1),'Example Journal'!$AC$7:$AC$506,"&gt;0")</f>
        <v>0</v>
      </c>
      <c r="D40" s="27" t="n">
        <f aca="false">IF(B40=0,"",C40/B40)</f>
        <v>0</v>
      </c>
      <c r="E40" s="28" t="n">
        <f aca="false">SUMIFS('Example Journal'!$AC$7:$AC$506,'Example Journal'!$Q$7:$Q$506,"&gt;="&amp;A40,'Example Journal'!$Q$7:$Q$506,"&lt;"&amp;EDATE(A40,1))</f>
        <v>-283.9</v>
      </c>
      <c r="F40" s="28" t="n">
        <f aca="false">SUMIFS('Example Journal'!$AB$7:$AB$506,'Example Journal'!$Q$7:$Q$506,"&gt;="&amp;A40,'Example Journal'!$Q$7:$Q$506,"&lt;"&amp;EDATE(A40,1),'Example Journal'!$AF$7:$AF$506,1)</f>
        <v>9700</v>
      </c>
      <c r="G40" s="27" t="n">
        <f aca="false">IF(F40=0,"",E40/F40)</f>
        <v>-0.0292680412371134</v>
      </c>
      <c r="H40" s="28" t="n">
        <f aca="false">SUM($E$34:E40)</f>
        <v>-634.25</v>
      </c>
    </row>
    <row r="41" customFormat="false" ht="15" hidden="false" customHeight="false" outlineLevel="0" collapsed="false">
      <c r="A41" s="33" t="n">
        <f aca="false">DATE('Example Journal'!$C$4,8,1)</f>
        <v>46235</v>
      </c>
      <c r="B41" s="26" t="n">
        <f aca="false">SUMIFS('Example Journal'!$AF$7:$AF$506,'Example Journal'!$Q$7:$Q$506,"&gt;="&amp;A41,'Example Journal'!$Q$7:$Q$506,"&lt;"&amp;EDATE(A41,1))</f>
        <v>1</v>
      </c>
      <c r="C41" s="26" t="n">
        <f aca="false">COUNTIFS('Example Journal'!$Q$7:$Q$506,"&gt;="&amp;A41,'Example Journal'!$Q$7:$Q$506,"&lt;"&amp;EDATE(A41,1),'Example Journal'!$AC$7:$AC$506,"&gt;0")</f>
        <v>1</v>
      </c>
      <c r="D41" s="27" t="n">
        <f aca="false">IF(B41=0,"",C41/B41)</f>
        <v>1</v>
      </c>
      <c r="E41" s="28" t="n">
        <f aca="false">SUMIFS('Example Journal'!$AC$7:$AC$506,'Example Journal'!$Q$7:$Q$506,"&gt;="&amp;A41,'Example Journal'!$Q$7:$Q$506,"&lt;"&amp;EDATE(A41,1))</f>
        <v>334.8</v>
      </c>
      <c r="F41" s="28" t="n">
        <f aca="false">SUMIFS('Example Journal'!$AB$7:$AB$506,'Example Journal'!$Q$7:$Q$506,"&gt;="&amp;A41,'Example Journal'!$Q$7:$Q$506,"&lt;"&amp;EDATE(A41,1),'Example Journal'!$AF$7:$AF$506,1)</f>
        <v>380</v>
      </c>
      <c r="G41" s="27" t="n">
        <f aca="false">IF(F41=0,"",E41/F41)</f>
        <v>0.881052631578948</v>
      </c>
      <c r="H41" s="28" t="n">
        <f aca="false">SUM($E$34:E41)</f>
        <v>-299.45</v>
      </c>
    </row>
    <row r="42" customFormat="false" ht="15" hidden="false" customHeight="false" outlineLevel="0" collapsed="false">
      <c r="A42" s="33" t="n">
        <f aca="false">DATE('Example Journal'!$C$4,9,1)</f>
        <v>46266</v>
      </c>
      <c r="B42" s="26" t="n">
        <f aca="false">SUMIFS('Example Journal'!$AF$7:$AF$506,'Example Journal'!$Q$7:$Q$506,"&gt;="&amp;A42,'Example Journal'!$Q$7:$Q$506,"&lt;"&amp;EDATE(A42,1))</f>
        <v>2</v>
      </c>
      <c r="C42" s="26" t="n">
        <f aca="false">COUNTIFS('Example Journal'!$Q$7:$Q$506,"&gt;="&amp;A42,'Example Journal'!$Q$7:$Q$506,"&lt;"&amp;EDATE(A42,1),'Example Journal'!$AC$7:$AC$506,"&gt;0")</f>
        <v>1</v>
      </c>
      <c r="D42" s="27" t="n">
        <f aca="false">IF(B42=0,"",C42/B42)</f>
        <v>0.5</v>
      </c>
      <c r="E42" s="28" t="n">
        <f aca="false">SUMIFS('Example Journal'!$AC$7:$AC$506,'Example Journal'!$Q$7:$Q$506,"&gt;="&amp;A42,'Example Journal'!$Q$7:$Q$506,"&lt;"&amp;EDATE(A42,1))</f>
        <v>529.6</v>
      </c>
      <c r="F42" s="28" t="n">
        <f aca="false">SUMIFS('Example Journal'!$AB$7:$AB$506,'Example Journal'!$Q$7:$Q$506,"&gt;="&amp;A42,'Example Journal'!$Q$7:$Q$506,"&lt;"&amp;EDATE(A42,1),'Example Journal'!$AF$7:$AF$506,1)</f>
        <v>1240</v>
      </c>
      <c r="G42" s="27" t="n">
        <f aca="false">IF(F42=0,"",E42/F42)</f>
        <v>0.427096774193549</v>
      </c>
      <c r="H42" s="28" t="n">
        <f aca="false">SUM($E$34:E42)</f>
        <v>230.15</v>
      </c>
    </row>
    <row r="43" customFormat="false" ht="15" hidden="false" customHeight="false" outlineLevel="0" collapsed="false">
      <c r="A43" s="33" t="n">
        <f aca="false">DATE('Example Journal'!$C$4,10,1)</f>
        <v>46296</v>
      </c>
      <c r="B43" s="26" t="n">
        <f aca="false">SUMIFS('Example Journal'!$AF$7:$AF$506,'Example Journal'!$Q$7:$Q$506,"&gt;="&amp;A43,'Example Journal'!$Q$7:$Q$506,"&lt;"&amp;EDATE(A43,1))</f>
        <v>1</v>
      </c>
      <c r="C43" s="26" t="n">
        <f aca="false">COUNTIFS('Example Journal'!$Q$7:$Q$506,"&gt;="&amp;A43,'Example Journal'!$Q$7:$Q$506,"&lt;"&amp;EDATE(A43,1),'Example Journal'!$AC$7:$AC$506,"&gt;0")</f>
        <v>1</v>
      </c>
      <c r="D43" s="27" t="n">
        <f aca="false">IF(B43=0,"",C43/B43)</f>
        <v>1</v>
      </c>
      <c r="E43" s="28" t="n">
        <f aca="false">SUMIFS('Example Journal'!$AC$7:$AC$506,'Example Journal'!$Q$7:$Q$506,"&gt;="&amp;A43,'Example Journal'!$Q$7:$Q$506,"&lt;"&amp;EDATE(A43,1))</f>
        <v>262.2</v>
      </c>
      <c r="F43" s="28" t="n">
        <f aca="false">SUMIFS('Example Journal'!$AB$7:$AB$506,'Example Journal'!$Q$7:$Q$506,"&gt;="&amp;A43,'Example Journal'!$Q$7:$Q$506,"&lt;"&amp;EDATE(A43,1),'Example Journal'!$AF$7:$AF$506,1)</f>
        <v>630</v>
      </c>
      <c r="G43" s="27" t="n">
        <f aca="false">IF(F43=0,"",E43/F43)</f>
        <v>0.416190476190476</v>
      </c>
      <c r="H43" s="28" t="n">
        <f aca="false">SUM($E$34:E43)</f>
        <v>492.35</v>
      </c>
    </row>
    <row r="44" customFormat="false" ht="15" hidden="false" customHeight="false" outlineLevel="0" collapsed="false">
      <c r="A44" s="33" t="n">
        <f aca="false">DATE('Example Journal'!$C$4,11,1)</f>
        <v>46327</v>
      </c>
      <c r="B44" s="26" t="n">
        <f aca="false">SUMIFS('Example Journal'!$AF$7:$AF$506,'Example Journal'!$Q$7:$Q$506,"&gt;="&amp;A44,'Example Journal'!$Q$7:$Q$506,"&lt;"&amp;EDATE(A44,1))</f>
        <v>0</v>
      </c>
      <c r="C44" s="26" t="n">
        <f aca="false">COUNTIFS('Example Journal'!$Q$7:$Q$506,"&gt;="&amp;A44,'Example Journal'!$Q$7:$Q$506,"&lt;"&amp;EDATE(A44,1),'Example Journal'!$AC$7:$AC$506,"&gt;0")</f>
        <v>0</v>
      </c>
      <c r="D44" s="27" t="str">
        <f aca="false">IF(B44=0,"",C44/B44)</f>
        <v/>
      </c>
      <c r="E44" s="28" t="n">
        <f aca="false">SUMIFS('Example Journal'!$AC$7:$AC$506,'Example Journal'!$Q$7:$Q$506,"&gt;="&amp;A44,'Example Journal'!$Q$7:$Q$506,"&lt;"&amp;EDATE(A44,1))</f>
        <v>0</v>
      </c>
      <c r="F44" s="28" t="n">
        <f aca="false">SUMIFS('Example Journal'!$AB$7:$AB$506,'Example Journal'!$Q$7:$Q$506,"&gt;="&amp;A44,'Example Journal'!$Q$7:$Q$506,"&lt;"&amp;EDATE(A44,1),'Example Journal'!$AF$7:$AF$506,1)</f>
        <v>0</v>
      </c>
      <c r="G44" s="27" t="str">
        <f aca="false">IF(F44=0,"",E44/F44)</f>
        <v/>
      </c>
      <c r="H44" s="28" t="n">
        <f aca="false">SUM($E$34:E44)</f>
        <v>492.35</v>
      </c>
    </row>
    <row r="45" customFormat="false" ht="15" hidden="false" customHeight="false" outlineLevel="0" collapsed="false">
      <c r="A45" s="33" t="n">
        <f aca="false">DATE('Example Journal'!$C$4,12,1)</f>
        <v>46357</v>
      </c>
      <c r="B45" s="26" t="n">
        <f aca="false">SUMIFS('Example Journal'!$AF$7:$AF$506,'Example Journal'!$Q$7:$Q$506,"&gt;="&amp;A45,'Example Journal'!$Q$7:$Q$506,"&lt;"&amp;EDATE(A45,1))</f>
        <v>0</v>
      </c>
      <c r="C45" s="26" t="n">
        <f aca="false">COUNTIFS('Example Journal'!$Q$7:$Q$506,"&gt;="&amp;A45,'Example Journal'!$Q$7:$Q$506,"&lt;"&amp;EDATE(A45,1),'Example Journal'!$AC$7:$AC$506,"&gt;0")</f>
        <v>0</v>
      </c>
      <c r="D45" s="27" t="str">
        <f aca="false">IF(B45=0,"",C45/B45)</f>
        <v/>
      </c>
      <c r="E45" s="28" t="n">
        <f aca="false">SUMIFS('Example Journal'!$AC$7:$AC$506,'Example Journal'!$Q$7:$Q$506,"&gt;="&amp;A45,'Example Journal'!$Q$7:$Q$506,"&lt;"&amp;EDATE(A45,1))</f>
        <v>0</v>
      </c>
      <c r="F45" s="28" t="n">
        <f aca="false">SUMIFS('Example Journal'!$AB$7:$AB$506,'Example Journal'!$Q$7:$Q$506,"&gt;="&amp;A45,'Example Journal'!$Q$7:$Q$506,"&lt;"&amp;EDATE(A45,1),'Example Journal'!$AF$7:$AF$506,1)</f>
        <v>0</v>
      </c>
      <c r="G45" s="27" t="str">
        <f aca="false">IF(F45=0,"",E45/F45)</f>
        <v/>
      </c>
      <c r="H45" s="28" t="n">
        <f aca="false">SUM($E$34:E45)</f>
        <v>492.35</v>
      </c>
    </row>
    <row r="48" customFormat="false" ht="31.5" hidden="false" customHeight="true" outlineLevel="0" collapsed="false">
      <c r="A48" s="7" t="s">
        <v>84</v>
      </c>
      <c r="B48" s="7" t="s">
        <v>72</v>
      </c>
      <c r="C48" s="7" t="s">
        <v>64</v>
      </c>
      <c r="D48" s="7" t="s">
        <v>74</v>
      </c>
      <c r="E48" s="7" t="s">
        <v>54</v>
      </c>
    </row>
    <row r="49" customFormat="false" ht="15" hidden="false" customHeight="false" outlineLevel="0" collapsed="false">
      <c r="A49" s="26" t="s">
        <v>85</v>
      </c>
      <c r="B49" s="26" t="n">
        <f aca="false">IF(A49="","",SUMIFS('Example Journal'!$AF$7:$AF$506,'Example Journal'!$V$7:$V$506,"Yes"))</f>
        <v>10</v>
      </c>
      <c r="C49" s="27" t="n">
        <f aca="false">IF(N(B49)=0,"",COUNTIFS('Example Journal'!$V$7:$V$506,"Yes",'Example Journal'!$AC$7:$AC$506,"&gt;0")/B49)</f>
        <v>0.7</v>
      </c>
      <c r="D49" s="28" t="n">
        <f aca="false">IF(A49="","",SUMIFS('Example Journal'!$AC$7:$AC$506,'Example Journal'!$V$7:$V$506,"Yes"))</f>
        <v>1801</v>
      </c>
      <c r="E49" s="27" t="n">
        <f aca="false">IF(A49="","",IF(SUMIFS('Example Journal'!$AB$7:$AB$506,'Example Journal'!$V$7:$V$506,"Yes",'Example Journal'!$AF$7:$AF$506,1)=0,"",D49/SUMIFS('Example Journal'!$AB$7:$AB$506,'Example Journal'!$V$7:$V$506,"Yes",'Example Journal'!$AF$7:$AF$506,1)))</f>
        <v>0.0540678474932453</v>
      </c>
    </row>
    <row r="50" customFormat="false" ht="15" hidden="false" customHeight="false" outlineLevel="0" collapsed="false">
      <c r="A50" s="26" t="s">
        <v>86</v>
      </c>
      <c r="B50" s="26" t="n">
        <f aca="false">IF(A50="","",SUMIFS('Example Journal'!$AF$7:$AF$506,'Example Journal'!$V$7:$V$506,"No"))</f>
        <v>4</v>
      </c>
      <c r="C50" s="27" t="n">
        <f aca="false">IF(N(B50)=0,"",COUNTIFS('Example Journal'!$V$7:$V$506,"No",'Example Journal'!$AC$7:$AC$506,"&gt;0")/B50)</f>
        <v>0</v>
      </c>
      <c r="D50" s="28" t="n">
        <f aca="false">IF(A50="","",SUMIFS('Example Journal'!$AC$7:$AC$506,'Example Journal'!$V$7:$V$506,"No"))</f>
        <v>-1308.65</v>
      </c>
      <c r="E50" s="27" t="n">
        <f aca="false">IF(A50="","",IF(SUMIFS('Example Journal'!$AB$7:$AB$506,'Example Journal'!$V$7:$V$506,"No",'Example Journal'!$AF$7:$AF$506,1)=0,"",D50/SUMIFS('Example Journal'!$AB$7:$AB$506,'Example Journal'!$V$7:$V$506,"No",'Example Journal'!$AF$7:$AF$506,1)))</f>
        <v>-0.672827763496144</v>
      </c>
    </row>
    <row r="51" customFormat="false" ht="15" hidden="false" customHeight="false" outlineLevel="0" collapsed="false">
      <c r="A51" s="26" t="str">
        <f aca="false">IF(Lists!$E$5="","","Mistake: "&amp;Lists!$E$5)</f>
        <v>Mistake: None</v>
      </c>
      <c r="B51" s="26" t="n">
        <f aca="false">IF(A51="","",SUMIFS('Example Journal'!$AF$7:$AF$506,'Example Journal'!$W$7:$W$506,Lists!$E$5))</f>
        <v>10</v>
      </c>
      <c r="C51" s="27" t="n">
        <f aca="false">IF(N(B51)=0,"",COUNTIFS('Example Journal'!$W$7:$W$506,Lists!$E$5,'Example Journal'!$AC$7:$AC$506,"&gt;0")/B51)</f>
        <v>0.7</v>
      </c>
      <c r="D51" s="28" t="n">
        <f aca="false">IF(A51="","",SUMIFS('Example Journal'!$AC$7:$AC$506,'Example Journal'!$W$7:$W$506,Lists!$E$5))</f>
        <v>1801</v>
      </c>
      <c r="E51" s="27" t="n">
        <f aca="false">IF(A51="","",IF(SUMIFS('Example Journal'!$AB$7:$AB$506,'Example Journal'!$W$7:$W$506,Lists!$E$5,'Example Journal'!$AF$7:$AF$506,1)=0,"",D51/SUMIFS('Example Journal'!$AB$7:$AB$506,'Example Journal'!$W$7:$W$506,Lists!$E$5,'Example Journal'!$AF$7:$AF$506,1)))</f>
        <v>0.0540678474932453</v>
      </c>
    </row>
    <row r="52" customFormat="false" ht="15" hidden="false" customHeight="false" outlineLevel="0" collapsed="false">
      <c r="A52" s="26" t="str">
        <f aca="false">IF(Lists!$E$6="","","Mistake: "&amp;Lists!$E$6)</f>
        <v>Mistake: Chased entry</v>
      </c>
      <c r="B52" s="26" t="n">
        <f aca="false">IF(A52="","",SUMIFS('Example Journal'!$AF$7:$AF$506,'Example Journal'!$W$7:$W$506,Lists!$E$6))</f>
        <v>1</v>
      </c>
      <c r="C52" s="27" t="n">
        <f aca="false">IF(N(B52)=0,"",COUNTIFS('Example Journal'!$W$7:$W$506,Lists!$E$6,'Example Journal'!$AC$7:$AC$506,"&gt;0")/B52)</f>
        <v>0</v>
      </c>
      <c r="D52" s="28" t="n">
        <f aca="false">IF(A52="","",SUMIFS('Example Journal'!$AC$7:$AC$506,'Example Journal'!$W$7:$W$506,Lists!$E$6))</f>
        <v>-185.2</v>
      </c>
      <c r="E52" s="27" t="n">
        <f aca="false">IF(A52="","",IF(SUMIFS('Example Journal'!$AB$7:$AB$506,'Example Journal'!$W$7:$W$506,Lists!$E$6,'Example Journal'!$AF$7:$AF$506,1)=0,"",D52/SUMIFS('Example Journal'!$AB$7:$AB$506,'Example Journal'!$W$7:$W$506,Lists!$E$6,'Example Journal'!$AF$7:$AF$506,1)))</f>
        <v>-0.385833333333333</v>
      </c>
    </row>
    <row r="53" customFormat="false" ht="15" hidden="false" customHeight="false" outlineLevel="0" collapsed="false">
      <c r="A53" s="26" t="str">
        <f aca="false">IF(Lists!$E$7="","","Mistake: "&amp;Lists!$E$7)</f>
        <v>Mistake: IV too high at entry</v>
      </c>
      <c r="B53" s="26" t="n">
        <f aca="false">IF(A53="","",SUMIFS('Example Journal'!$AF$7:$AF$506,'Example Journal'!$W$7:$W$506,Lists!$E$7))</f>
        <v>1</v>
      </c>
      <c r="C53" s="27" t="n">
        <f aca="false">IF(N(B53)=0,"",COUNTIFS('Example Journal'!$W$7:$W$506,Lists!$E$7,'Example Journal'!$AC$7:$AC$506,"&gt;0")/B53)</f>
        <v>0</v>
      </c>
      <c r="D53" s="28" t="n">
        <f aca="false">IF(A53="","",SUMIFS('Example Journal'!$AC$7:$AC$506,'Example Journal'!$W$7:$W$506,Lists!$E$7))</f>
        <v>-428.25</v>
      </c>
      <c r="E53" s="27" t="n">
        <f aca="false">IF(A53="","",IF(SUMIFS('Example Journal'!$AB$7:$AB$506,'Example Journal'!$W$7:$W$506,Lists!$E$7,'Example Journal'!$AF$7:$AF$506,1)=0,"",D53/SUMIFS('Example Journal'!$AB$7:$AB$506,'Example Journal'!$W$7:$W$506,Lists!$E$7,'Example Journal'!$AF$7:$AF$506,1)))</f>
        <v>-1.00764705882353</v>
      </c>
    </row>
    <row r="54" customFormat="false" ht="15" hidden="false" customHeight="false" outlineLevel="0" collapsed="false">
      <c r="A54" s="26" t="str">
        <f aca="false">IF(Lists!$E$8="","","Mistake: "&amp;Lists!$E$8)</f>
        <v>Mistake: Ignored exit plan</v>
      </c>
      <c r="B54" s="26" t="n">
        <f aca="false">IF(A54="","",SUMIFS('Example Journal'!$AF$7:$AF$506,'Example Journal'!$W$7:$W$506,Lists!$E$8))</f>
        <v>2</v>
      </c>
      <c r="C54" s="27" t="n">
        <f aca="false">IF(N(B54)=0,"",COUNTIFS('Example Journal'!$W$7:$W$506,Lists!$E$8,'Example Journal'!$AC$7:$AC$506,"&gt;0")/B54)</f>
        <v>0</v>
      </c>
      <c r="D54" s="28" t="n">
        <f aca="false">IF(A54="","",SUMIFS('Example Journal'!$AC$7:$AC$506,'Example Journal'!$W$7:$W$506,Lists!$E$8))</f>
        <v>-695.2</v>
      </c>
      <c r="E54" s="27" t="n">
        <f aca="false">IF(A54="","",IF(SUMIFS('Example Journal'!$AB$7:$AB$506,'Example Journal'!$W$7:$W$506,Lists!$E$8,'Example Journal'!$AF$7:$AF$506,1)=0,"",D54/SUMIFS('Example Journal'!$AB$7:$AB$506,'Example Journal'!$W$7:$W$506,Lists!$E$8,'Example Journal'!$AF$7:$AF$506,1)))</f>
        <v>-0.668461538461538</v>
      </c>
    </row>
    <row r="55" customFormat="false" ht="15" hidden="false" customHeight="false" outlineLevel="0" collapsed="false">
      <c r="A55" s="26" t="str">
        <f aca="false">IF(Lists!$E$9="","","Mistake: "&amp;Lists!$E$9)</f>
        <v>Mistake: Held through earnings</v>
      </c>
      <c r="B55" s="26" t="n">
        <f aca="false">IF(A55="","",SUMIFS('Example Journal'!$AF$7:$AF$506,'Example Journal'!$W$7:$W$506,Lists!$E$9))</f>
        <v>0</v>
      </c>
      <c r="C55" s="27" t="str">
        <f aca="false">IF(N(B55)=0,"",COUNTIFS('Example Journal'!$W$7:$W$506,Lists!$E$9,'Example Journal'!$AC$7:$AC$506,"&gt;0")/B55)</f>
        <v/>
      </c>
      <c r="D55" s="28" t="n">
        <f aca="false">IF(A55="","",SUMIFS('Example Journal'!$AC$7:$AC$506,'Example Journal'!$W$7:$W$506,Lists!$E$9))</f>
        <v>0</v>
      </c>
      <c r="E55" s="27" t="str">
        <f aca="false">IF(A55="","",IF(SUMIFS('Example Journal'!$AB$7:$AB$506,'Example Journal'!$W$7:$W$506,Lists!$E$9,'Example Journal'!$AF$7:$AF$506,1)=0,"",D55/SUMIFS('Example Journal'!$AB$7:$AB$506,'Example Journal'!$W$7:$W$506,Lists!$E$9,'Example Journal'!$AF$7:$AF$506,1)))</f>
        <v/>
      </c>
    </row>
    <row r="56" customFormat="false" ht="15" hidden="false" customHeight="false" outlineLevel="0" collapsed="false">
      <c r="A56" s="26" t="str">
        <f aca="false">IF(Lists!$E$10="","","Mistake: "&amp;Lists!$E$10)</f>
        <v>Mistake: Position too large</v>
      </c>
      <c r="B56" s="26" t="n">
        <f aca="false">IF(A56="","",SUMIFS('Example Journal'!$AF$7:$AF$506,'Example Journal'!$W$7:$W$506,Lists!$E$10))</f>
        <v>0</v>
      </c>
      <c r="C56" s="27" t="str">
        <f aca="false">IF(N(B56)=0,"",COUNTIFS('Example Journal'!$W$7:$W$506,Lists!$E$10,'Example Journal'!$AC$7:$AC$506,"&gt;0")/B56)</f>
        <v/>
      </c>
      <c r="D56" s="28" t="n">
        <f aca="false">IF(A56="","",SUMIFS('Example Journal'!$AC$7:$AC$506,'Example Journal'!$W$7:$W$506,Lists!$E$10))</f>
        <v>0</v>
      </c>
      <c r="E56" s="27" t="str">
        <f aca="false">IF(A56="","",IF(SUMIFS('Example Journal'!$AB$7:$AB$506,'Example Journal'!$W$7:$W$506,Lists!$E$10,'Example Journal'!$AF$7:$AF$506,1)=0,"",D56/SUMIFS('Example Journal'!$AB$7:$AB$506,'Example Journal'!$W$7:$W$506,Lists!$E$10,'Example Journal'!$AF$7:$AF$506,1)))</f>
        <v/>
      </c>
    </row>
    <row r="57" customFormat="false" ht="15" hidden="false" customHeight="false" outlineLevel="0" collapsed="false">
      <c r="A57" s="26" t="str">
        <f aca="false">IF(Lists!$E$11="","","Mistake: "&amp;Lists!$E$11)</f>
        <v>Mistake: No clear thesis</v>
      </c>
      <c r="B57" s="26" t="n">
        <f aca="false">IF(A57="","",SUMIFS('Example Journal'!$AF$7:$AF$506,'Example Journal'!$W$7:$W$506,Lists!$E$11))</f>
        <v>0</v>
      </c>
      <c r="C57" s="27" t="str">
        <f aca="false">IF(N(B57)=0,"",COUNTIFS('Example Journal'!$W$7:$W$506,Lists!$E$11,'Example Journal'!$AC$7:$AC$506,"&gt;0")/B57)</f>
        <v/>
      </c>
      <c r="D57" s="28" t="n">
        <f aca="false">IF(A57="","",SUMIFS('Example Journal'!$AC$7:$AC$506,'Example Journal'!$W$7:$W$506,Lists!$E$11))</f>
        <v>0</v>
      </c>
      <c r="E57" s="27" t="str">
        <f aca="false">IF(A57="","",IF(SUMIFS('Example Journal'!$AB$7:$AB$506,'Example Journal'!$W$7:$W$506,Lists!$E$11,'Example Journal'!$AF$7:$AF$506,1)=0,"",D57/SUMIFS('Example Journal'!$AB$7:$AB$506,'Example Journal'!$W$7:$W$506,Lists!$E$11,'Example Journal'!$AF$7:$AF$506,1)))</f>
        <v/>
      </c>
    </row>
    <row r="58" customFormat="false" ht="15" hidden="false" customHeight="false" outlineLevel="0" collapsed="false">
      <c r="A58" s="26" t="str">
        <f aca="false">IF(Lists!$E$12="","","Mistake: "&amp;Lists!$E$12)</f>
        <v>Mistake: Closed too early</v>
      </c>
      <c r="B58" s="26" t="n">
        <f aca="false">IF(A58="","",SUMIFS('Example Journal'!$AF$7:$AF$506,'Example Journal'!$W$7:$W$506,Lists!$E$12))</f>
        <v>0</v>
      </c>
      <c r="C58" s="27" t="str">
        <f aca="false">IF(N(B58)=0,"",COUNTIFS('Example Journal'!$W$7:$W$506,Lists!$E$12,'Example Journal'!$AC$7:$AC$506,"&gt;0")/B58)</f>
        <v/>
      </c>
      <c r="D58" s="28" t="n">
        <f aca="false">IF(A58="","",SUMIFS('Example Journal'!$AC$7:$AC$506,'Example Journal'!$W$7:$W$506,Lists!$E$12))</f>
        <v>0</v>
      </c>
      <c r="E58" s="27" t="str">
        <f aca="false">IF(A58="","",IF(SUMIFS('Example Journal'!$AB$7:$AB$506,'Example Journal'!$W$7:$W$506,Lists!$E$12,'Example Journal'!$AF$7:$AF$506,1)=0,"",D58/SUMIFS('Example Journal'!$AB$7:$AB$506,'Example Journal'!$W$7:$W$506,Lists!$E$12,'Example Journal'!$AF$7:$AF$506,1)))</f>
        <v/>
      </c>
    </row>
    <row r="59" customFormat="false" ht="15" hidden="false" customHeight="false" outlineLevel="0" collapsed="false">
      <c r="A59" s="26" t="str">
        <f aca="false">IF(Lists!$E$13="","","Mistake: "&amp;Lists!$E$13)</f>
        <v/>
      </c>
      <c r="B59" s="26" t="str">
        <f aca="false">IF(A59="","",SUMIFS('Example Journal'!$AF$7:$AF$506,'Example Journal'!$W$7:$W$506,Lists!$E$13))</f>
        <v/>
      </c>
      <c r="C59" s="27" t="str">
        <f aca="false">IF(N(B59)=0,"",COUNTIFS('Example Journal'!$W$7:$W$506,Lists!$E$13,'Example Journal'!$AC$7:$AC$506,"&gt;0")/B59)</f>
        <v/>
      </c>
      <c r="D59" s="28" t="str">
        <f aca="false">IF(A59="","",SUMIFS('Example Journal'!$AC$7:$AC$506,'Example Journal'!$W$7:$W$506,Lists!$E$13))</f>
        <v/>
      </c>
      <c r="E59" s="27" t="str">
        <f aca="false">IF(A59="","",IF(SUMIFS('Example Journal'!$AB$7:$AB$506,'Example Journal'!$W$7:$W$506,Lists!$E$13,'Example Journal'!$AF$7:$AF$506,1)=0,"",D59/SUMIFS('Example Journal'!$AB$7:$AB$506,'Example Journal'!$W$7:$W$506,Lists!$E$13,'Example Journal'!$AF$7:$AF$506,1)))</f>
        <v/>
      </c>
    </row>
    <row r="60" customFormat="false" ht="15" hidden="false" customHeight="false" outlineLevel="0" collapsed="false">
      <c r="A60" s="26" t="str">
        <f aca="false">IF(Lists!$E$14="","","Mistake: "&amp;Lists!$E$14)</f>
        <v/>
      </c>
      <c r="B60" s="26" t="str">
        <f aca="false">IF(A60="","",SUMIFS('Example Journal'!$AF$7:$AF$506,'Example Journal'!$W$7:$W$506,Lists!$E$14))</f>
        <v/>
      </c>
      <c r="C60" s="27" t="str">
        <f aca="false">IF(N(B60)=0,"",COUNTIFS('Example Journal'!$W$7:$W$506,Lists!$E$14,'Example Journal'!$AC$7:$AC$506,"&gt;0")/B60)</f>
        <v/>
      </c>
      <c r="D60" s="28" t="str">
        <f aca="false">IF(A60="","",SUMIFS('Example Journal'!$AC$7:$AC$506,'Example Journal'!$W$7:$W$506,Lists!$E$14))</f>
        <v/>
      </c>
      <c r="E60" s="27" t="str">
        <f aca="false">IF(A60="","",IF(SUMIFS('Example Journal'!$AB$7:$AB$506,'Example Journal'!$W$7:$W$506,Lists!$E$14,'Example Journal'!$AF$7:$AF$506,1)=0,"",D60/SUMIFS('Example Journal'!$AB$7:$AB$506,'Example Journal'!$W$7:$W$506,Lists!$E$14,'Example Journal'!$AF$7:$AF$506,1)))</f>
        <v/>
      </c>
    </row>
    <row r="61" customFormat="false" ht="15" hidden="false" customHeight="false" outlineLevel="0" collapsed="false">
      <c r="A61" s="26" t="str">
        <f aca="false">IF(Lists!$E$15="","","Mistake: "&amp;Lists!$E$15)</f>
        <v/>
      </c>
      <c r="B61" s="26" t="str">
        <f aca="false">IF(A61="","",SUMIFS('Example Journal'!$AF$7:$AF$506,'Example Journal'!$W$7:$W$506,Lists!$E$15))</f>
        <v/>
      </c>
      <c r="C61" s="27" t="str">
        <f aca="false">IF(N(B61)=0,"",COUNTIFS('Example Journal'!$W$7:$W$506,Lists!$E$15,'Example Journal'!$AC$7:$AC$506,"&gt;0")/B61)</f>
        <v/>
      </c>
      <c r="D61" s="28" t="str">
        <f aca="false">IF(A61="","",SUMIFS('Example Journal'!$AC$7:$AC$506,'Example Journal'!$W$7:$W$506,Lists!$E$15))</f>
        <v/>
      </c>
      <c r="E61" s="27" t="str">
        <f aca="false">IF(A61="","",IF(SUMIFS('Example Journal'!$AB$7:$AB$506,'Example Journal'!$W$7:$W$506,Lists!$E$15,'Example Journal'!$AF$7:$AF$506,1)=0,"",D61/SUMIFS('Example Journal'!$AB$7:$AB$506,'Example Journal'!$W$7:$W$506,Lists!$E$15,'Example Journal'!$AF$7:$AF$506,1)))</f>
        <v/>
      </c>
    </row>
    <row r="62" customFormat="false" ht="15" hidden="false" customHeight="false" outlineLevel="0" collapsed="false">
      <c r="A62" s="26" t="str">
        <f aca="false">IF(Lists!$E$16="","","Mistake: "&amp;Lists!$E$16)</f>
        <v/>
      </c>
      <c r="B62" s="26" t="str">
        <f aca="false">IF(A62="","",SUMIFS('Example Journal'!$AF$7:$AF$506,'Example Journal'!$W$7:$W$506,Lists!$E$16))</f>
        <v/>
      </c>
      <c r="C62" s="27" t="str">
        <f aca="false">IF(N(B62)=0,"",COUNTIFS('Example Journal'!$W$7:$W$506,Lists!$E$16,'Example Journal'!$AC$7:$AC$506,"&gt;0")/B62)</f>
        <v/>
      </c>
      <c r="D62" s="28" t="str">
        <f aca="false">IF(A62="","",SUMIFS('Example Journal'!$AC$7:$AC$506,'Example Journal'!$W$7:$W$506,Lists!$E$16))</f>
        <v/>
      </c>
      <c r="E62" s="27" t="str">
        <f aca="false">IF(A62="","",IF(SUMIFS('Example Journal'!$AB$7:$AB$506,'Example Journal'!$W$7:$W$506,Lists!$E$16,'Example Journal'!$AF$7:$AF$506,1)=0,"",D62/SUMIFS('Example Journal'!$AB$7:$AB$506,'Example Journal'!$W$7:$W$506,Lists!$E$16,'Example Journal'!$AF$7:$AF$506,1)))</f>
        <v/>
      </c>
    </row>
    <row r="64" customFormat="false" ht="28.35" hidden="false" customHeight="false" outlineLevel="0" collapsed="false">
      <c r="A64" s="7" t="s">
        <v>42</v>
      </c>
      <c r="B64" s="7" t="s">
        <v>87</v>
      </c>
      <c r="C64" s="7" t="s">
        <v>74</v>
      </c>
    </row>
    <row r="65" customFormat="false" ht="15" hidden="false" customHeight="false" outlineLevel="0" collapsed="false">
      <c r="A65" s="26" t="str">
        <f aca="false">Lists!$C$5</f>
        <v>Open</v>
      </c>
      <c r="B65" s="26" t="n">
        <f aca="false">COUNTIF('Example Journal'!$R$7:$R$506,A65)</f>
        <v>2</v>
      </c>
      <c r="C65" s="28" t="n">
        <f aca="false">SUMIFS('Example Journal'!$AC$7:$AC$506,'Example Journal'!$R$7:$R$506,A65)</f>
        <v>0</v>
      </c>
    </row>
    <row r="66" customFormat="false" ht="15" hidden="false" customHeight="false" outlineLevel="0" collapsed="false">
      <c r="A66" s="26" t="str">
        <f aca="false">Lists!$C$6</f>
        <v>Closed</v>
      </c>
      <c r="B66" s="26" t="n">
        <f aca="false">COUNTIF('Example Journal'!$R$7:$R$506,A66)</f>
        <v>9</v>
      </c>
      <c r="C66" s="28" t="n">
        <f aca="false">SUMIFS('Example Journal'!$AC$7:$AC$506,'Example Journal'!$R$7:$R$506,A66)</f>
        <v>526.2</v>
      </c>
    </row>
    <row r="67" customFormat="false" ht="15" hidden="false" customHeight="false" outlineLevel="0" collapsed="false">
      <c r="A67" s="26" t="str">
        <f aca="false">Lists!$C$7</f>
        <v>Expired</v>
      </c>
      <c r="B67" s="26" t="n">
        <f aca="false">COUNTIF('Example Journal'!$R$7:$R$506,A67)</f>
        <v>3</v>
      </c>
      <c r="C67" s="28" t="n">
        <f aca="false">SUMIFS('Example Journal'!$AC$7:$AC$506,'Example Journal'!$R$7:$R$506,A67)</f>
        <v>111.35</v>
      </c>
    </row>
    <row r="68" customFormat="false" ht="15" hidden="false" customHeight="false" outlineLevel="0" collapsed="false">
      <c r="A68" s="26" t="str">
        <f aca="false">Lists!$C$8</f>
        <v>Assigned</v>
      </c>
      <c r="B68" s="26" t="n">
        <f aca="false">COUNTIF('Example Journal'!$R$7:$R$506,A68)</f>
        <v>2</v>
      </c>
      <c r="C68" s="28" t="n">
        <f aca="false">SUMIFS('Example Journal'!$AC$7:$AC$506,'Example Journal'!$R$7:$R$506,A68)</f>
        <v>-145.2</v>
      </c>
    </row>
    <row r="69" customFormat="false" ht="15" hidden="false" customHeight="false" outlineLevel="0" collapsed="false">
      <c r="A69" s="26" t="str">
        <f aca="false">Lists!$C$9</f>
        <v>Exercised</v>
      </c>
      <c r="B69" s="26" t="n">
        <f aca="false">COUNTIF('Example Journal'!$R$7:$R$506,A69)</f>
        <v>0</v>
      </c>
      <c r="C69" s="28" t="n">
        <f aca="false">SUMIFS('Example Journal'!$AC$7:$AC$506,'Example Journal'!$R$7:$R$506,A69)</f>
        <v>0</v>
      </c>
    </row>
    <row r="70" customFormat="false" ht="15" hidden="false" customHeight="false" outlineLevel="0" collapsed="false">
      <c r="A70" s="26" t="str">
        <f aca="false">Lists!$C$10</f>
        <v>Rolled</v>
      </c>
      <c r="B70" s="26" t="n">
        <f aca="false">COUNTIF('Example Journal'!$R$7:$R$506,A70)</f>
        <v>0</v>
      </c>
      <c r="C70" s="28" t="n">
        <f aca="false">SUMIFS('Example Journal'!$AC$7:$AC$506,'Example Journal'!$R$7:$R$506,A70)</f>
        <v>0</v>
      </c>
    </row>
  </sheetData>
  <mergeCells count="11"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1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2"/>
    <col collapsed="false" customWidth="true" hidden="false" outlineLevel="0" max="2" min="2" style="0" width="3"/>
    <col collapsed="false" customWidth="true" hidden="false" outlineLevel="0" max="3" min="3" style="0" width="12"/>
    <col collapsed="false" customWidth="true" hidden="false" outlineLevel="0" max="4" min="4" style="0" width="3"/>
    <col collapsed="false" customWidth="true" hidden="false" outlineLevel="0" max="5" min="5" style="0" width="24"/>
  </cols>
  <sheetData>
    <row r="1" customFormat="false" ht="19.7" hidden="false" customHeight="false" outlineLevel="0" collapsed="false">
      <c r="A1" s="1" t="s">
        <v>163</v>
      </c>
    </row>
    <row r="2" customFormat="false" ht="15" hidden="false" customHeight="false" outlineLevel="0" collapsed="false">
      <c r="A2" s="2" t="s">
        <v>164</v>
      </c>
    </row>
    <row r="4" customFormat="false" ht="15" hidden="false" customHeight="false" outlineLevel="0" collapsed="false">
      <c r="A4" s="7" t="s">
        <v>27</v>
      </c>
      <c r="C4" s="7" t="s">
        <v>42</v>
      </c>
      <c r="E4" s="7" t="s">
        <v>165</v>
      </c>
    </row>
    <row r="5" customFormat="false" ht="15" hidden="false" customHeight="false" outlineLevel="0" collapsed="false">
      <c r="A5" s="9" t="s">
        <v>100</v>
      </c>
      <c r="C5" s="35" t="s">
        <v>73</v>
      </c>
      <c r="E5" s="9" t="s">
        <v>97</v>
      </c>
    </row>
    <row r="6" customFormat="false" ht="15" hidden="false" customHeight="false" outlineLevel="0" collapsed="false">
      <c r="A6" s="9" t="s">
        <v>112</v>
      </c>
      <c r="C6" s="35" t="s">
        <v>72</v>
      </c>
      <c r="E6" s="9" t="s">
        <v>154</v>
      </c>
    </row>
    <row r="7" customFormat="false" ht="15" hidden="false" customHeight="false" outlineLevel="0" collapsed="false">
      <c r="A7" s="9" t="s">
        <v>118</v>
      </c>
      <c r="C7" s="35" t="s">
        <v>95</v>
      </c>
      <c r="E7" s="9" t="s">
        <v>135</v>
      </c>
    </row>
    <row r="8" customFormat="false" ht="15" hidden="false" customHeight="false" outlineLevel="0" collapsed="false">
      <c r="A8" s="9" t="s">
        <v>90</v>
      </c>
      <c r="C8" s="35" t="s">
        <v>121</v>
      </c>
      <c r="E8" s="9" t="s">
        <v>116</v>
      </c>
    </row>
    <row r="9" customFormat="false" ht="15" hidden="false" customHeight="false" outlineLevel="0" collapsed="false">
      <c r="A9" s="9" t="s">
        <v>147</v>
      </c>
      <c r="C9" s="35" t="s">
        <v>166</v>
      </c>
      <c r="E9" s="9" t="s">
        <v>167</v>
      </c>
    </row>
    <row r="10" customFormat="false" ht="15" hidden="false" customHeight="false" outlineLevel="0" collapsed="false">
      <c r="A10" s="9" t="s">
        <v>140</v>
      </c>
      <c r="C10" s="35" t="s">
        <v>168</v>
      </c>
      <c r="E10" s="9" t="s">
        <v>169</v>
      </c>
    </row>
    <row r="11" customFormat="false" ht="15" hidden="false" customHeight="false" outlineLevel="0" collapsed="false">
      <c r="A11" s="9" t="s">
        <v>107</v>
      </c>
      <c r="E11" s="9" t="s">
        <v>170</v>
      </c>
    </row>
    <row r="12" customFormat="false" ht="15" hidden="false" customHeight="false" outlineLevel="0" collapsed="false">
      <c r="A12" s="9" t="s">
        <v>123</v>
      </c>
      <c r="E12" s="9" t="s">
        <v>171</v>
      </c>
    </row>
    <row r="13" customFormat="false" ht="15" hidden="false" customHeight="false" outlineLevel="0" collapsed="false">
      <c r="A13" s="9" t="s">
        <v>127</v>
      </c>
      <c r="E13" s="9"/>
    </row>
    <row r="14" customFormat="false" ht="15" hidden="false" customHeight="false" outlineLevel="0" collapsed="false">
      <c r="A14" s="9" t="s">
        <v>151</v>
      </c>
      <c r="E14" s="9"/>
    </row>
    <row r="15" customFormat="false" ht="15" hidden="false" customHeight="false" outlineLevel="0" collapsed="false">
      <c r="A15" s="9" t="s">
        <v>172</v>
      </c>
      <c r="E15" s="9"/>
    </row>
    <row r="16" customFormat="false" ht="15" hidden="false" customHeight="false" outlineLevel="0" collapsed="false">
      <c r="A16" s="9" t="s">
        <v>173</v>
      </c>
      <c r="E16" s="9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2026-10-27T11:25:02Z</dcterms:created>
  <dc:creator>openpyxl</dc:creator>
  <dc:description/>
  <dc:language>en-US</dc:language>
  <cp:lastModifiedBy/>
  <dcterms:modified xsi:type="dcterms:W3CDTF">2026-10-27T11:25:03Z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